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vsrch.sharepoint.com/teams/VSR/Freigegebene Dokumente/Zertifizierung/Fleisch_Antragsstellung/français/"/>
    </mc:Choice>
  </mc:AlternateContent>
  <xr:revisionPtr revIDLastSave="13" documentId="8_{1AE0B21C-0B67-4AFD-BC0F-804C4C25AC34}" xr6:coauthVersionLast="47" xr6:coauthVersionMax="47" xr10:uidLastSave="{8ED37345-6E74-4A20-9ADA-17FA93069E10}"/>
  <bookViews>
    <workbookView xWindow="-120" yWindow="-120" windowWidth="24240" windowHeight="13140" tabRatio="827" xr2:uid="{00000000-000D-0000-FFFF-FFFF00000000}"/>
  </bookViews>
  <sheets>
    <sheet name="feuille_de_calcul_f" sheetId="11" r:id="rId1"/>
    <sheet name="exemple_f" sheetId="10" r:id="rId2"/>
  </sheets>
  <definedNames>
    <definedName name="_xlnm.Print_Area" localSheetId="1">exemple_f!$A$1:$O$99</definedName>
    <definedName name="_xlnm.Print_Area" localSheetId="0">feuille_de_calcul_f!$A$1:$O$99</definedName>
    <definedName name="Z_BFF33017_02EE_4CCA_AE97_E3A6E8B73CD9_.wvu.PrintArea" localSheetId="1" hidden="1">exemple_f!$A$3:$M$70</definedName>
    <definedName name="Z_BFF33017_02EE_4CCA_AE97_E3A6E8B73CD9_.wvu.PrintArea" localSheetId="0" hidden="1">feuille_de_calcul_f!$A$3:$M$70</definedName>
  </definedNames>
  <calcPr calcId="181029"/>
  <customWorkbookViews>
    <customWorkbookView name="=ZELLE(“Schutz”;A1)=0" guid="{BFF33017-02EE-4CCA-AE97-E3A6E8B73CD9}" maximized="1" xWindow="1592" yWindow="-8" windowWidth="1936" windowHeight="1056" tabRatio="827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6" i="10" l="1"/>
  <c r="I96" i="10"/>
  <c r="G96" i="10"/>
  <c r="E96" i="10"/>
  <c r="C96" i="10"/>
  <c r="K95" i="10"/>
  <c r="I95" i="10"/>
  <c r="G95" i="10"/>
  <c r="E95" i="10"/>
  <c r="C95" i="10"/>
  <c r="K94" i="10"/>
  <c r="I94" i="10"/>
  <c r="G94" i="10"/>
  <c r="E94" i="10"/>
  <c r="C94" i="10"/>
  <c r="K93" i="10"/>
  <c r="I93" i="10"/>
  <c r="G93" i="10"/>
  <c r="E93" i="10"/>
  <c r="C93" i="10"/>
  <c r="K92" i="10"/>
  <c r="I92" i="10"/>
  <c r="G92" i="10"/>
  <c r="E92" i="10"/>
  <c r="E97" i="11"/>
  <c r="K96" i="11"/>
  <c r="I96" i="11"/>
  <c r="G96" i="11"/>
  <c r="E96" i="11"/>
  <c r="C96" i="11"/>
  <c r="K95" i="11"/>
  <c r="I95" i="11"/>
  <c r="G95" i="11"/>
  <c r="E95" i="11"/>
  <c r="C95" i="11"/>
  <c r="K94" i="11"/>
  <c r="I94" i="11"/>
  <c r="G94" i="11"/>
  <c r="E94" i="11"/>
  <c r="C94" i="11"/>
  <c r="K93" i="11"/>
  <c r="I93" i="11"/>
  <c r="G93" i="11"/>
  <c r="E93" i="11"/>
  <c r="C93" i="11"/>
  <c r="K92" i="11"/>
  <c r="K97" i="11" s="1"/>
  <c r="I92" i="11"/>
  <c r="I97" i="11" s="1"/>
  <c r="G92" i="11"/>
  <c r="G97" i="11" s="1"/>
  <c r="E92" i="11"/>
  <c r="C92" i="11"/>
  <c r="C97" i="11" s="1"/>
  <c r="F52" i="11"/>
  <c r="I51" i="11"/>
  <c r="J51" i="11" s="1"/>
  <c r="H51" i="11"/>
  <c r="G51" i="11"/>
  <c r="B51" i="11"/>
  <c r="I50" i="11"/>
  <c r="H50" i="11"/>
  <c r="G50" i="11"/>
  <c r="B50" i="11"/>
  <c r="I49" i="11"/>
  <c r="H49" i="11"/>
  <c r="G49" i="11"/>
  <c r="B49" i="11"/>
  <c r="I48" i="11"/>
  <c r="I45" i="11" s="1"/>
  <c r="J45" i="11" s="1"/>
  <c r="H48" i="11"/>
  <c r="G48" i="11"/>
  <c r="B48" i="11"/>
  <c r="A47" i="11"/>
  <c r="F38" i="11"/>
  <c r="E28" i="11"/>
  <c r="D28" i="11"/>
  <c r="F23" i="11" s="1"/>
  <c r="C28" i="11"/>
  <c r="B28" i="11"/>
  <c r="F30" i="11" s="1"/>
  <c r="J27" i="11"/>
  <c r="H27" i="11"/>
  <c r="J26" i="11"/>
  <c r="H26" i="11"/>
  <c r="J25" i="11"/>
  <c r="H25" i="11"/>
  <c r="J24" i="11"/>
  <c r="H24" i="11"/>
  <c r="J23" i="11"/>
  <c r="H23" i="11"/>
  <c r="J21" i="11"/>
  <c r="H21" i="11"/>
  <c r="J20" i="11"/>
  <c r="H20" i="11"/>
  <c r="J19" i="11"/>
  <c r="H19" i="11"/>
  <c r="J18" i="11"/>
  <c r="H18" i="11"/>
  <c r="J17" i="11"/>
  <c r="H17" i="11"/>
  <c r="J16" i="11"/>
  <c r="H16" i="11"/>
  <c r="J15" i="11"/>
  <c r="H15" i="11"/>
  <c r="C92" i="10"/>
  <c r="E97" i="10"/>
  <c r="I49" i="10"/>
  <c r="I50" i="10"/>
  <c r="I51" i="10"/>
  <c r="I48" i="10"/>
  <c r="G51" i="10"/>
  <c r="G50" i="10"/>
  <c r="G49" i="10"/>
  <c r="G48" i="10"/>
  <c r="H28" i="11" l="1"/>
  <c r="J28" i="11"/>
  <c r="G44" i="11" s="1"/>
  <c r="H44" i="11" s="1"/>
  <c r="F18" i="11"/>
  <c r="F24" i="11"/>
  <c r="J49" i="11"/>
  <c r="J50" i="11"/>
  <c r="F44" i="11"/>
  <c r="F45" i="11" s="1"/>
  <c r="G45" i="11" s="1"/>
  <c r="H45" i="11" s="1"/>
  <c r="I44" i="11"/>
  <c r="F17" i="11"/>
  <c r="F21" i="11"/>
  <c r="F26" i="11"/>
  <c r="J48" i="11"/>
  <c r="F16" i="11"/>
  <c r="F20" i="11"/>
  <c r="F25" i="11"/>
  <c r="F29" i="11"/>
  <c r="F27" i="11"/>
  <c r="F31" i="11"/>
  <c r="F15" i="11"/>
  <c r="F19" i="11"/>
  <c r="C97" i="10"/>
  <c r="I45" i="10"/>
  <c r="G52" i="11" l="1"/>
  <c r="H52" i="11" s="1"/>
  <c r="F28" i="11"/>
  <c r="J44" i="11"/>
  <c r="I52" i="11"/>
  <c r="J52" i="11" s="1"/>
  <c r="B49" i="10" l="1"/>
  <c r="B50" i="10"/>
  <c r="B51" i="10"/>
  <c r="B48" i="10"/>
  <c r="A47" i="10"/>
  <c r="K97" i="10"/>
  <c r="I97" i="10"/>
  <c r="G97" i="10"/>
  <c r="F52" i="10"/>
  <c r="H51" i="10"/>
  <c r="H50" i="10"/>
  <c r="H49" i="10"/>
  <c r="H48" i="10"/>
  <c r="F38" i="10"/>
  <c r="E28" i="10"/>
  <c r="D28" i="10"/>
  <c r="C28" i="10"/>
  <c r="B28" i="10"/>
  <c r="F30" i="10" s="1"/>
  <c r="J27" i="10"/>
  <c r="H27" i="10"/>
  <c r="J26" i="10"/>
  <c r="H26" i="10"/>
  <c r="J25" i="10"/>
  <c r="H25" i="10"/>
  <c r="J24" i="10"/>
  <c r="H24" i="10"/>
  <c r="J23" i="10"/>
  <c r="H23" i="10"/>
  <c r="J21" i="10"/>
  <c r="H21" i="10"/>
  <c r="J20" i="10"/>
  <c r="H20" i="10"/>
  <c r="J19" i="10"/>
  <c r="H19" i="10"/>
  <c r="J18" i="10"/>
  <c r="H18" i="10"/>
  <c r="J17" i="10"/>
  <c r="H17" i="10"/>
  <c r="J16" i="10"/>
  <c r="H16" i="10"/>
  <c r="J15" i="10"/>
  <c r="H15" i="10"/>
  <c r="F18" i="10" l="1"/>
  <c r="F27" i="10"/>
  <c r="J51" i="10"/>
  <c r="J45" i="10"/>
  <c r="J49" i="10"/>
  <c r="J50" i="10"/>
  <c r="F23" i="10"/>
  <c r="F24" i="10"/>
  <c r="H28" i="10"/>
  <c r="J28" i="10"/>
  <c r="G44" i="10" s="1"/>
  <c r="H44" i="10" s="1"/>
  <c r="F21" i="10"/>
  <c r="J48" i="10"/>
  <c r="F16" i="10"/>
  <c r="F20" i="10"/>
  <c r="F25" i="10"/>
  <c r="F29" i="10"/>
  <c r="F31" i="10"/>
  <c r="F17" i="10"/>
  <c r="F26" i="10"/>
  <c r="F15" i="10"/>
  <c r="F19" i="10"/>
  <c r="F44" i="10" l="1"/>
  <c r="F45" i="10" s="1"/>
  <c r="G45" i="10" s="1"/>
  <c r="H45" i="10" s="1"/>
  <c r="I44" i="10"/>
  <c r="I52" i="10" s="1"/>
  <c r="J52" i="10" s="1"/>
  <c r="F28" i="10"/>
  <c r="G52" i="10" l="1"/>
  <c r="H52" i="10" s="1"/>
  <c r="J44" i="10"/>
</calcChain>
</file>

<file path=xl/sharedStrings.xml><?xml version="1.0" encoding="utf-8"?>
<sst xmlns="http://schemas.openxmlformats.org/spreadsheetml/2006/main" count="294" uniqueCount="111">
  <si>
    <t>Verfahren:</t>
  </si>
  <si>
    <t>InfoXgen</t>
  </si>
  <si>
    <t>%</t>
  </si>
  <si>
    <t>6. Wenn keine regionale Zuteilung der Halbfabrikate gemacht wird: Eintragung der Menge in Spalte: Nicht berücksichtigtes Halbfabrikat. Beachte: Halbfabrikat wird als nicht regionale Zutat behandelt!</t>
  </si>
  <si>
    <t>5. Eintragen der Halbfabrikate wenn Hilfsberechnung Halbfabrikate nicht verwendet: Name, Zutaten lw. Ursprungs: Menge nach Herkunft: Regionale Zutat, CH Zutat, Importzutat. Zutaten nicht lw. Ursprungs: Menge</t>
  </si>
  <si>
    <t>4. Eintragen der Zutaten lw. Ursprungs: Name, Menge nach Herkunft : Regionale Zutat , CH Zutat, Importzutat und der Zutaten nicht landwirtschaftlichen Ursprungs</t>
  </si>
  <si>
    <t>7. Kontrolle: Wert in Zelle F46 'Total alle Zutaten' muss dem Wert  in Zelle B6 'Einheit/ Prüfmenge' entsprechen</t>
  </si>
  <si>
    <t xml:space="preserve">8. Lieferanten, Zertifikate und InfoXgen Bestätigungen für Zutaten nicht lw. Ursprungs eintragen. </t>
  </si>
  <si>
    <t>9. Wenn Wertschöpfungsberechnung berechnet: Eintragen der Kosten pro kg</t>
  </si>
  <si>
    <t>10. Halbfabrikate: Preis, Kosten und regionaler Anteil werden aus Hilfsberechnung übernommen, sofern diese errechnet wird. Ansonsten Hier eintragen: 'Preis' und 'davon regional anrechenbar'</t>
  </si>
  <si>
    <t>1. Name Unternehmen und Produkt eintragen</t>
  </si>
  <si>
    <t>2. Auswahl in Zelle I1, ob Hilfsberechnung Halbfabrikate benutzt oder nicht, Blatt "Hilfsberechnung_Halbfabrikate" kann im Fall des Nichtgebrauchs gelöscht werden.</t>
  </si>
  <si>
    <t>kg*</t>
  </si>
  <si>
    <t>CHF</t>
  </si>
  <si>
    <t>3. Festlegung der Einheit / Prüfmenge ( z.B. 100 kg) in Zelle B6, Festlegung einer anderen Einheit als kg (z.B l/hl etc.) in Zelle F6, auf maximal 3 Kommastellen genau</t>
  </si>
  <si>
    <t>11. Ergebniszelle: G34: Anteil regionale Zutaten lw. Ursprungs Sollwert &gt;80%</t>
  </si>
  <si>
    <t>CHF/kg*</t>
  </si>
  <si>
    <t>Tari</t>
  </si>
  <si>
    <t>Macis</t>
  </si>
  <si>
    <t xml:space="preserve">Formulaire de recette et de valeur ajoutée pour les produits carnés </t>
  </si>
  <si>
    <t>Entreprise:</t>
  </si>
  <si>
    <t>Produit (dénomination, nom du produit):</t>
  </si>
  <si>
    <t>Quantité de référence du produit fini</t>
  </si>
  <si>
    <r>
      <rPr>
        <sz val="10"/>
        <rFont val="Webdings"/>
        <family val="1"/>
        <charset val="2"/>
      </rPr>
      <t>i</t>
    </r>
    <r>
      <rPr>
        <i/>
        <sz val="10"/>
        <rFont val="Calibri"/>
        <family val="2"/>
        <scheme val="minor"/>
      </rPr>
      <t xml:space="preserve">Quantité vendue à la quelle se refèrent les quantités suivantes de la recette: 
quantité de la recette moins les pertes de production et de séchage etc. </t>
    </r>
  </si>
  <si>
    <t>1. recette</t>
  </si>
  <si>
    <r>
      <t xml:space="preserve">Ingrédients agricoles
</t>
    </r>
    <r>
      <rPr>
        <i/>
        <sz val="11"/>
        <color theme="1"/>
        <rFont val="Webdings"/>
        <family val="1"/>
        <charset val="2"/>
      </rPr>
      <t>i</t>
    </r>
    <r>
      <rPr>
        <i/>
        <sz val="11"/>
        <color theme="1"/>
        <rFont val="Calibri"/>
        <family val="2"/>
      </rPr>
      <t xml:space="preserve"> Quantité et provenance de tous les ingrédients agricoles</t>
    </r>
  </si>
  <si>
    <t>Région  (sucre suisse, spécialités)</t>
  </si>
  <si>
    <t>Suisse</t>
  </si>
  <si>
    <t>Importation</t>
  </si>
  <si>
    <t>Produit semi-fini sans affectation</t>
  </si>
  <si>
    <t>Part d'ingrédients agricoles</t>
  </si>
  <si>
    <t>Prix d'achat CHF</t>
  </si>
  <si>
    <t xml:space="preserve">Frais totaux </t>
  </si>
  <si>
    <r>
      <t xml:space="preserve">Dont imputables à la région (produit semi-fini) 
</t>
    </r>
    <r>
      <rPr>
        <i/>
        <sz val="10"/>
        <rFont val="Webdings"/>
        <family val="1"/>
        <charset val="2"/>
      </rPr>
      <t>i</t>
    </r>
    <r>
      <rPr>
        <i/>
        <sz val="9"/>
        <rFont val="Calibri"/>
        <family val="2"/>
      </rPr>
      <t xml:space="preserve"> Valeur ajoutée imputable  des produits semi-finis. Viande : report manuel du calcul ci-dessous</t>
    </r>
  </si>
  <si>
    <t>Fournisseur/
commentaire</t>
  </si>
  <si>
    <r>
      <t>Spécifications, certificats ou certificats d'origine pour produits semi-finis</t>
    </r>
    <r>
      <rPr>
        <sz val="10"/>
        <color theme="1"/>
        <rFont val="Calibri"/>
        <family val="2"/>
        <scheme val="minor"/>
      </rPr>
      <t xml:space="preserve"> (AOP, AQ-Viande Suisse,…)</t>
    </r>
  </si>
  <si>
    <t>2. frais</t>
  </si>
  <si>
    <t>Prix de vente du produit fini à l'étape suivante</t>
  </si>
  <si>
    <r>
      <rPr>
        <i/>
        <sz val="10"/>
        <color theme="1"/>
        <rFont val="Webdings"/>
        <family val="1"/>
        <charset val="2"/>
      </rPr>
      <t xml:space="preserve">i </t>
    </r>
    <r>
      <rPr>
        <i/>
        <sz val="10"/>
        <color theme="1"/>
        <rFont val=" calibri"/>
      </rPr>
      <t>prix de vente (ou prix de revient de l'acheteur) moyen pondéré des 12 mois précédents à la prochaine étape</t>
    </r>
  </si>
  <si>
    <t>3. Fournisseurs/certificats</t>
  </si>
  <si>
    <t>Joindre les justificatifs</t>
  </si>
  <si>
    <t>joindre les justificatifs!</t>
  </si>
  <si>
    <r>
      <t xml:space="preserve">Ingrédients d'origine non agricole
</t>
    </r>
    <r>
      <rPr>
        <i/>
        <sz val="11"/>
        <color theme="1"/>
        <rFont val="Webdings"/>
        <family val="1"/>
        <charset val="2"/>
      </rPr>
      <t>i</t>
    </r>
    <r>
      <rPr>
        <i/>
        <sz val="11"/>
        <color theme="1"/>
        <rFont val="Calibri"/>
        <family val="2"/>
      </rPr>
      <t xml:space="preserve"> Quantité de tous les ingrédients non agricoles (eau, sel, etc.)</t>
    </r>
  </si>
  <si>
    <t>Part en kg*</t>
  </si>
  <si>
    <t>Fournisseur/commentaire</t>
  </si>
  <si>
    <t xml:space="preserve"> Valeur cible ≥80%</t>
  </si>
  <si>
    <t>Glace/eau</t>
  </si>
  <si>
    <t>Sel nitrité pour saumure</t>
  </si>
  <si>
    <t>Total ingrédients d'origine non agricoles</t>
  </si>
  <si>
    <t>4. Contrôle de la valeur ajoutée</t>
  </si>
  <si>
    <r>
      <t xml:space="preserve">Valeur ajoutée des ingrédients agricoles
</t>
    </r>
    <r>
      <rPr>
        <i/>
        <sz val="10"/>
        <rFont val="Webdings"/>
        <family val="1"/>
        <charset val="2"/>
      </rPr>
      <t>i</t>
    </r>
    <r>
      <rPr>
        <i/>
        <sz val="10"/>
        <rFont val="Calibri"/>
        <family val="2"/>
      </rPr>
      <t xml:space="preserve"> Report automatique de H22</t>
    </r>
  </si>
  <si>
    <r>
      <t xml:space="preserve">Valeur ajoutée de la transformation
</t>
    </r>
    <r>
      <rPr>
        <sz val="10"/>
        <rFont val="Webdings"/>
        <family val="1"/>
        <charset val="2"/>
      </rPr>
      <t>i</t>
    </r>
    <r>
      <rPr>
        <i/>
        <sz val="9"/>
        <rFont val="Calibri"/>
        <family val="2"/>
      </rPr>
      <t xml:space="preserve"> </t>
    </r>
    <r>
      <rPr>
        <i/>
        <sz val="10"/>
        <rFont val="Calibri"/>
        <family val="2"/>
        <scheme val="minor"/>
      </rPr>
      <t>Indication de l'emplacement de l'entreprise (site de production) ; déduction ou aditionnement des frais de sous-traitance et des frais de transport : à remplir uniquement : si le lieu de production est à l'extérieur et les étapes de transformation ou l'entreprise de transport se situent à l'intérieur ou : si le lieu de production se situe à l'intérieur et les étapes de transformation ou l'entreprise de transport se situent à l'extérieur.</t>
    </r>
  </si>
  <si>
    <t>valeur ajoutée</t>
  </si>
  <si>
    <t xml:space="preserve">Entreprise se situe     </t>
  </si>
  <si>
    <t xml:space="preserve">frais de sous-traitance par des tiers seulement si l'entreprise se situe </t>
  </si>
  <si>
    <t xml:space="preserve">frais de transport seulement si l'entreprise se situe </t>
  </si>
  <si>
    <t>à l'intérieur</t>
  </si>
  <si>
    <t>de la région</t>
  </si>
  <si>
    <t>fabrication</t>
  </si>
  <si>
    <r>
      <t xml:space="preserve"> Valeur cible </t>
    </r>
    <r>
      <rPr>
        <b/>
        <sz val="10"/>
        <color theme="1"/>
        <rFont val="Calibri"/>
        <family val="2"/>
      </rPr>
      <t>≥</t>
    </r>
    <r>
      <rPr>
        <b/>
        <sz val="16.600000000000001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  <scheme val="minor"/>
      </rPr>
      <t>2/3</t>
    </r>
  </si>
  <si>
    <t xml:space="preserve">Total </t>
  </si>
  <si>
    <t>Dont à l'intérieur</t>
  </si>
  <si>
    <t>Dont à l'éxterieur</t>
  </si>
  <si>
    <t xml:space="preserve"> Total valeur ajoutée</t>
  </si>
  <si>
    <t>Etiquette (déclaration y c. ingrédients): coller ou joindre</t>
  </si>
  <si>
    <t>fromage d'italie</t>
  </si>
  <si>
    <r>
      <rPr>
        <sz val="10"/>
        <color theme="1"/>
        <rFont val="Webdings"/>
        <family val="1"/>
        <charset val="2"/>
      </rPr>
      <t>i</t>
    </r>
    <r>
      <rPr>
        <i/>
        <sz val="9"/>
        <color theme="1"/>
        <rFont val="Calibri"/>
        <family val="1"/>
        <charset val="2"/>
      </rPr>
      <t xml:space="preserve"> quantité au moment de la transformation</t>
    </r>
  </si>
  <si>
    <t>*autre unité</t>
  </si>
  <si>
    <t>MUSTER SA</t>
  </si>
  <si>
    <t>Pour le calcul de la valeur ajoutée</t>
  </si>
  <si>
    <t>Total colonnes</t>
  </si>
  <si>
    <t>Total ingrédients agricoles</t>
  </si>
  <si>
    <t>Total ingrédients agricoles régionaux</t>
  </si>
  <si>
    <t>Part des ingrédients agricoles régionaux</t>
  </si>
  <si>
    <t>autres ingrédients agricoles</t>
  </si>
  <si>
    <t>lait en poudre</t>
  </si>
  <si>
    <t>ognion</t>
  </si>
  <si>
    <t>poivre</t>
  </si>
  <si>
    <t>ingrédients carnés / autre produits semi-finis</t>
  </si>
  <si>
    <t>viande à saucisse de veau</t>
  </si>
  <si>
    <t>viande à saucisse de porc</t>
  </si>
  <si>
    <t>Bloc de couenne</t>
  </si>
  <si>
    <t>Lard de fabrication PVI</t>
  </si>
  <si>
    <t>à l'extérieur</t>
  </si>
  <si>
    <t>viande à saucisse de port</t>
  </si>
  <si>
    <t>bloc de quenne</t>
  </si>
  <si>
    <t>lard de fabrication</t>
  </si>
  <si>
    <t>Emballage / étiquetage</t>
  </si>
  <si>
    <t>Découpe fine</t>
  </si>
  <si>
    <t>Découpe primaire</t>
  </si>
  <si>
    <t>Abattage</t>
  </si>
  <si>
    <t>Valeur d'achat de l'animal</t>
  </si>
  <si>
    <t>Valeur ajoutée imputable</t>
  </si>
  <si>
    <t xml:space="preserve">Prix de revient viande de transformation (produit semi-fini) </t>
  </si>
  <si>
    <t>veau</t>
  </si>
  <si>
    <t>Espèce animale</t>
  </si>
  <si>
    <t>ingrédient carné 1</t>
  </si>
  <si>
    <t>ingrédient carné 2</t>
  </si>
  <si>
    <t>ingrédient carné 4</t>
  </si>
  <si>
    <t>ingrédient carné 3</t>
  </si>
  <si>
    <t>ingrédient carné 5</t>
  </si>
  <si>
    <t>Calcul de la valeur ajoutée des ingrédients carnés imputable à la région</t>
  </si>
  <si>
    <t>Commentaires:</t>
  </si>
  <si>
    <t xml:space="preserve">L'exactitude des données est confirmée avec la signature: </t>
  </si>
  <si>
    <t>Lieu, date:</t>
  </si>
  <si>
    <t>Nom, prénom, signature</t>
  </si>
  <si>
    <t>Laisser vide</t>
  </si>
  <si>
    <t>Corrections/décision:</t>
  </si>
  <si>
    <t>Contrôle par:</t>
  </si>
  <si>
    <t>porc</t>
  </si>
  <si>
    <t>volaille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</si>
</sst>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.000_ ;_ * \-#,##0.000_ ;_ * &quot;-&quot;??_ ;_ @_ "/>
    <numFmt numFmtId="165" formatCode="0.0%"/>
    <numFmt numFmtId="166" formatCode="_ * #,##0_ ;_ * \-#,##0_ ;_ * &quot;-&quot;??_ ;_ @_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  "/>
    </font>
    <font>
      <sz val="10"/>
      <color theme="1"/>
      <name val="Calibri  "/>
    </font>
    <font>
      <b/>
      <sz val="10"/>
      <color theme="1"/>
      <name val="Calibri  "/>
    </font>
    <font>
      <sz val="10"/>
      <name val="Arial"/>
      <family val="2"/>
    </font>
    <font>
      <sz val="10"/>
      <name val="Calibri"/>
      <family val="2"/>
      <scheme val="minor"/>
    </font>
    <font>
      <b/>
      <sz val="16.600000000000001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Webdings"/>
      <family val="1"/>
      <charset val="2"/>
    </font>
    <font>
      <i/>
      <sz val="10"/>
      <name val="Calibri"/>
      <family val="1"/>
      <charset val="2"/>
      <scheme val="minor"/>
    </font>
    <font>
      <sz val="10"/>
      <color theme="1"/>
      <name val="Webdings"/>
      <family val="1"/>
      <charset val="2"/>
    </font>
    <font>
      <i/>
      <sz val="10"/>
      <color theme="1"/>
      <name val="Calibri"/>
      <family val="1"/>
      <charset val="2"/>
      <scheme val="minor"/>
    </font>
    <font>
      <i/>
      <sz val="10"/>
      <color theme="1"/>
      <name val="Webdings"/>
      <family val="1"/>
      <charset val="2"/>
    </font>
    <font>
      <i/>
      <sz val="11"/>
      <color theme="1"/>
      <name val="Webdings"/>
      <family val="1"/>
      <charset val="2"/>
    </font>
    <font>
      <i/>
      <sz val="11"/>
      <color theme="1"/>
      <name val="Calibri"/>
      <family val="2"/>
    </font>
    <font>
      <i/>
      <sz val="10"/>
      <color theme="1"/>
      <name val="Calibri"/>
      <family val="1"/>
      <charset val="2"/>
    </font>
    <font>
      <i/>
      <sz val="9"/>
      <color theme="1"/>
      <name val="Calibri"/>
      <family val="1"/>
      <charset val="2"/>
    </font>
    <font>
      <i/>
      <sz val="10"/>
      <name val="Webdings"/>
      <family val="1"/>
      <charset val="2"/>
    </font>
    <font>
      <i/>
      <sz val="9"/>
      <name val="Calibri"/>
      <family val="2"/>
    </font>
    <font>
      <sz val="11"/>
      <name val="Calibri"/>
      <family val="2"/>
      <scheme val="minor"/>
    </font>
    <font>
      <i/>
      <sz val="10"/>
      <color theme="1"/>
      <name val=" calibri"/>
    </font>
    <font>
      <i/>
      <sz val="10"/>
      <name val="Calibri"/>
      <family val="2"/>
    </font>
    <font>
      <sz val="10"/>
      <name val="Calibri  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6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</cellStyleXfs>
  <cellXfs count="260">
    <xf numFmtId="0" fontId="0" fillId="0" borderId="0" xfId="0"/>
    <xf numFmtId="0" fontId="4" fillId="0" borderId="0" xfId="0" applyFont="1" applyBorder="1" applyProtection="1"/>
    <xf numFmtId="0" fontId="4" fillId="0" borderId="0" xfId="0" applyFont="1" applyBorder="1" applyAlignment="1" applyProtection="1"/>
    <xf numFmtId="0" fontId="4" fillId="0" borderId="0" xfId="0" applyFont="1" applyProtection="1"/>
    <xf numFmtId="0" fontId="9" fillId="0" borderId="8" xfId="0" applyFont="1" applyBorder="1" applyProtection="1"/>
    <xf numFmtId="0" fontId="4" fillId="0" borderId="9" xfId="0" applyFont="1" applyBorder="1" applyAlignment="1" applyProtection="1">
      <alignment horizontal="left"/>
    </xf>
    <xf numFmtId="0" fontId="5" fillId="0" borderId="9" xfId="0" applyFont="1" applyBorder="1" applyProtection="1"/>
    <xf numFmtId="0" fontId="5" fillId="0" borderId="11" xfId="0" applyFont="1" applyBorder="1" applyProtection="1"/>
    <xf numFmtId="0" fontId="4" fillId="0" borderId="11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Border="1" applyProtection="1"/>
    <xf numFmtId="43" fontId="4" fillId="0" borderId="2" xfId="0" applyNumberFormat="1" applyFont="1" applyBorder="1" applyProtection="1"/>
    <xf numFmtId="0" fontId="4" fillId="0" borderId="7" xfId="0" applyFont="1" applyBorder="1" applyProtection="1"/>
    <xf numFmtId="0" fontId="4" fillId="0" borderId="6" xfId="0" applyFont="1" applyBorder="1" applyProtection="1"/>
    <xf numFmtId="0" fontId="5" fillId="0" borderId="10" xfId="0" applyFont="1" applyBorder="1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left"/>
    </xf>
    <xf numFmtId="0" fontId="5" fillId="0" borderId="1" xfId="0" applyFont="1" applyBorder="1" applyProtection="1"/>
    <xf numFmtId="0" fontId="5" fillId="0" borderId="12" xfId="0" applyFont="1" applyBorder="1" applyProtection="1"/>
    <xf numFmtId="0" fontId="4" fillId="0" borderId="12" xfId="0" applyFont="1" applyFill="1" applyBorder="1" applyProtection="1"/>
    <xf numFmtId="0" fontId="4" fillId="0" borderId="9" xfId="0" applyFont="1" applyBorder="1" applyProtection="1"/>
    <xf numFmtId="2" fontId="5" fillId="0" borderId="0" xfId="0" quotePrefix="1" applyNumberFormat="1" applyFont="1" applyBorder="1" applyProtection="1"/>
    <xf numFmtId="0" fontId="4" fillId="0" borderId="11" xfId="0" applyFont="1" applyBorder="1" applyProtection="1"/>
    <xf numFmtId="2" fontId="5" fillId="0" borderId="5" xfId="0" applyNumberFormat="1" applyFont="1" applyBorder="1" applyProtection="1"/>
    <xf numFmtId="0" fontId="4" fillId="0" borderId="5" xfId="0" applyFont="1" applyBorder="1" applyProtection="1"/>
    <xf numFmtId="43" fontId="4" fillId="3" borderId="5" xfId="1" applyFont="1" applyFill="1" applyBorder="1" applyAlignment="1" applyProtection="1">
      <alignment horizontal="left"/>
    </xf>
    <xf numFmtId="0" fontId="9" fillId="0" borderId="9" xfId="0" applyFont="1" applyBorder="1" applyProtection="1"/>
    <xf numFmtId="2" fontId="5" fillId="0" borderId="1" xfId="0" applyNumberFormat="1" applyFont="1" applyBorder="1" applyProtection="1"/>
    <xf numFmtId="0" fontId="0" fillId="0" borderId="0" xfId="0" applyProtection="1"/>
    <xf numFmtId="0" fontId="11" fillId="0" borderId="0" xfId="0" applyFont="1" applyProtection="1"/>
    <xf numFmtId="43" fontId="5" fillId="3" borderId="13" xfId="1" applyFont="1" applyFill="1" applyBorder="1" applyProtection="1"/>
    <xf numFmtId="10" fontId="5" fillId="0" borderId="12" xfId="2" applyNumberFormat="1" applyFont="1" applyBorder="1" applyProtection="1"/>
    <xf numFmtId="0" fontId="11" fillId="0" borderId="9" xfId="0" applyFont="1" applyBorder="1" applyProtection="1"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7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64" fontId="5" fillId="3" borderId="13" xfId="1" applyNumberFormat="1" applyFont="1" applyFill="1" applyBorder="1" applyProtection="1"/>
    <xf numFmtId="43" fontId="5" fillId="3" borderId="13" xfId="1" applyNumberFormat="1" applyFont="1" applyFill="1" applyBorder="1" applyProtection="1"/>
    <xf numFmtId="43" fontId="5" fillId="3" borderId="14" xfId="1" applyNumberFormat="1" applyFont="1" applyFill="1" applyBorder="1" applyProtection="1"/>
    <xf numFmtId="0" fontId="4" fillId="2" borderId="2" xfId="0" applyFont="1" applyFill="1" applyBorder="1" applyAlignment="1" applyProtection="1">
      <alignment horizontal="left" vertical="top"/>
      <protection locked="0"/>
    </xf>
    <xf numFmtId="43" fontId="4" fillId="2" borderId="2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top"/>
    </xf>
    <xf numFmtId="0" fontId="11" fillId="0" borderId="8" xfId="0" applyFont="1" applyBorder="1" applyAlignment="1" applyProtection="1">
      <alignment horizontal="left" vertical="top"/>
      <protection locked="0"/>
    </xf>
    <xf numFmtId="0" fontId="11" fillId="0" borderId="6" xfId="0" applyFont="1" applyBorder="1" applyAlignment="1" applyProtection="1">
      <alignment horizontal="left" vertical="top"/>
      <protection locked="0"/>
    </xf>
    <xf numFmtId="0" fontId="11" fillId="0" borderId="10" xfId="0" applyFont="1" applyBorder="1" applyAlignment="1" applyProtection="1">
      <alignment horizontal="left" vertical="top"/>
      <protection locked="0"/>
    </xf>
    <xf numFmtId="0" fontId="14" fillId="0" borderId="0" xfId="0" applyFont="1" applyProtection="1"/>
    <xf numFmtId="0" fontId="4" fillId="0" borderId="0" xfId="0" applyFont="1" applyBorder="1" applyAlignment="1" applyProtection="1">
      <alignment vertical="top"/>
    </xf>
    <xf numFmtId="165" fontId="4" fillId="3" borderId="2" xfId="2" applyNumberFormat="1" applyFont="1" applyFill="1" applyBorder="1" applyProtection="1"/>
    <xf numFmtId="165" fontId="5" fillId="3" borderId="13" xfId="2" applyNumberFormat="1" applyFont="1" applyFill="1" applyBorder="1" applyProtection="1"/>
    <xf numFmtId="9" fontId="5" fillId="3" borderId="14" xfId="2" applyNumberFormat="1" applyFont="1" applyFill="1" applyBorder="1" applyProtection="1"/>
    <xf numFmtId="43" fontId="4" fillId="3" borderId="4" xfId="1" applyNumberFormat="1" applyFont="1" applyFill="1" applyBorder="1" applyProtection="1"/>
    <xf numFmtId="0" fontId="5" fillId="0" borderId="14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2" fontId="4" fillId="3" borderId="4" xfId="0" applyNumberFormat="1" applyFont="1" applyFill="1" applyBorder="1" applyProtection="1"/>
    <xf numFmtId="0" fontId="9" fillId="0" borderId="0" xfId="0" applyFont="1" applyBorder="1" applyProtection="1"/>
    <xf numFmtId="9" fontId="4" fillId="0" borderId="0" xfId="0" applyNumberFormat="1" applyFont="1" applyAlignment="1" applyProtection="1">
      <alignment horizontal="left"/>
    </xf>
    <xf numFmtId="0" fontId="5" fillId="0" borderId="8" xfId="0" applyFont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top" wrapText="1"/>
    </xf>
    <xf numFmtId="43" fontId="5" fillId="0" borderId="2" xfId="1" applyFont="1" applyFill="1" applyBorder="1" applyProtection="1"/>
    <xf numFmtId="166" fontId="5" fillId="0" borderId="2" xfId="1" applyNumberFormat="1" applyFont="1" applyFill="1" applyBorder="1" applyProtection="1"/>
    <xf numFmtId="9" fontId="5" fillId="0" borderId="2" xfId="2" applyFont="1" applyFill="1" applyBorder="1" applyProtection="1"/>
    <xf numFmtId="0" fontId="5" fillId="0" borderId="1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5" xfId="0" applyFont="1" applyBorder="1" applyAlignment="1" applyProtection="1"/>
    <xf numFmtId="0" fontId="4" fillId="0" borderId="0" xfId="0" applyFont="1" applyFill="1" applyProtection="1"/>
    <xf numFmtId="0" fontId="0" fillId="0" borderId="0" xfId="0" applyFill="1" applyProtection="1"/>
    <xf numFmtId="0" fontId="16" fillId="0" borderId="5" xfId="0" applyFont="1" applyBorder="1" applyAlignment="1" applyProtection="1">
      <alignment vertical="top"/>
    </xf>
    <xf numFmtId="43" fontId="4" fillId="2" borderId="5" xfId="1" quotePrefix="1" applyFont="1" applyFill="1" applyBorder="1" applyAlignment="1" applyProtection="1">
      <alignment vertical="top"/>
      <protection locked="0"/>
    </xf>
    <xf numFmtId="0" fontId="4" fillId="3" borderId="19" xfId="0" applyFont="1" applyFill="1" applyBorder="1" applyProtection="1"/>
    <xf numFmtId="0" fontId="4" fillId="3" borderId="0" xfId="0" applyFont="1" applyFill="1" applyBorder="1" applyProtection="1"/>
    <xf numFmtId="0" fontId="4" fillId="3" borderId="23" xfId="0" applyFont="1" applyFill="1" applyBorder="1" applyProtection="1"/>
    <xf numFmtId="0" fontId="4" fillId="3" borderId="24" xfId="0" applyFont="1" applyFill="1" applyBorder="1" applyProtection="1"/>
    <xf numFmtId="0" fontId="4" fillId="0" borderId="12" xfId="0" applyFont="1" applyBorder="1" applyAlignment="1" applyProtection="1">
      <alignment horizontal="left"/>
    </xf>
    <xf numFmtId="0" fontId="0" fillId="0" borderId="7" xfId="0" applyBorder="1" applyProtection="1"/>
    <xf numFmtId="0" fontId="4" fillId="0" borderId="12" xfId="0" applyFont="1" applyBorder="1" applyProtection="1"/>
    <xf numFmtId="10" fontId="5" fillId="0" borderId="10" xfId="2" applyNumberFormat="1" applyFont="1" applyBorder="1" applyProtection="1"/>
    <xf numFmtId="0" fontId="0" fillId="0" borderId="0" xfId="0" applyBorder="1" applyProtection="1"/>
    <xf numFmtId="0" fontId="4" fillId="0" borderId="10" xfId="0" applyFont="1" applyBorder="1" applyProtection="1"/>
    <xf numFmtId="0" fontId="9" fillId="0" borderId="7" xfId="0" applyFont="1" applyBorder="1" applyProtection="1"/>
    <xf numFmtId="2" fontId="0" fillId="2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</xf>
    <xf numFmtId="0" fontId="4" fillId="3" borderId="5" xfId="0" applyFont="1" applyFill="1" applyBorder="1" applyProtection="1"/>
    <xf numFmtId="0" fontId="5" fillId="0" borderId="0" xfId="0" applyFont="1" applyBorder="1" applyAlignment="1" applyProtection="1">
      <alignment vertical="top" wrapText="1"/>
    </xf>
    <xf numFmtId="9" fontId="16" fillId="3" borderId="2" xfId="2" applyFont="1" applyFill="1" applyBorder="1" applyProtection="1"/>
    <xf numFmtId="9" fontId="16" fillId="3" borderId="3" xfId="2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4" fillId="0" borderId="20" xfId="0" applyFont="1" applyBorder="1" applyProtection="1"/>
    <xf numFmtId="0" fontId="4" fillId="0" borderId="27" xfId="0" applyFont="1" applyBorder="1" applyProtection="1"/>
    <xf numFmtId="9" fontId="16" fillId="3" borderId="22" xfId="2" applyFont="1" applyFill="1" applyBorder="1" applyProtection="1"/>
    <xf numFmtId="0" fontId="4" fillId="0" borderId="24" xfId="0" applyFont="1" applyBorder="1" applyProtection="1"/>
    <xf numFmtId="0" fontId="4" fillId="0" borderId="25" xfId="0" applyFont="1" applyBorder="1" applyProtection="1"/>
    <xf numFmtId="0" fontId="4" fillId="0" borderId="11" xfId="0" quotePrefix="1" applyFont="1" applyBorder="1" applyAlignment="1" applyProtection="1">
      <alignment horizontal="left" vertical="top" wrapText="1"/>
    </xf>
    <xf numFmtId="0" fontId="21" fillId="0" borderId="5" xfId="0" applyFont="1" applyBorder="1" applyAlignment="1" applyProtection="1"/>
    <xf numFmtId="166" fontId="4" fillId="0" borderId="13" xfId="1" applyNumberFormat="1" applyFont="1" applyFill="1" applyBorder="1" applyProtection="1"/>
    <xf numFmtId="9" fontId="4" fillId="0" borderId="13" xfId="2" applyFont="1" applyFill="1" applyBorder="1" applyProtection="1"/>
    <xf numFmtId="0" fontId="4" fillId="0" borderId="13" xfId="0" applyFont="1" applyFill="1" applyBorder="1" applyProtection="1"/>
    <xf numFmtId="43" fontId="4" fillId="2" borderId="1" xfId="1" quotePrefix="1" applyFont="1" applyFill="1" applyBorder="1" applyAlignment="1" applyProtection="1">
      <alignment vertical="top"/>
      <protection locked="0"/>
    </xf>
    <xf numFmtId="9" fontId="4" fillId="0" borderId="14" xfId="2" applyFont="1" applyFill="1" applyBorder="1" applyProtection="1"/>
    <xf numFmtId="43" fontId="6" fillId="2" borderId="14" xfId="1" applyFont="1" applyFill="1" applyBorder="1" applyAlignment="1" applyProtection="1">
      <alignment vertical="top"/>
      <protection locked="0"/>
    </xf>
    <xf numFmtId="43" fontId="6" fillId="2" borderId="2" xfId="1" applyFont="1" applyFill="1" applyBorder="1" applyAlignment="1" applyProtection="1">
      <alignment vertical="top"/>
      <protection locked="0"/>
    </xf>
    <xf numFmtId="43" fontId="4" fillId="0" borderId="13" xfId="0" applyNumberFormat="1" applyFont="1" applyBorder="1" applyProtection="1"/>
    <xf numFmtId="166" fontId="4" fillId="0" borderId="13" xfId="1" applyNumberFormat="1" applyFont="1" applyFill="1" applyBorder="1" applyAlignment="1" applyProtection="1"/>
    <xf numFmtId="9" fontId="4" fillId="0" borderId="13" xfId="2" applyFont="1" applyBorder="1" applyAlignment="1" applyProtection="1"/>
    <xf numFmtId="0" fontId="4" fillId="0" borderId="13" xfId="0" applyFont="1" applyFill="1" applyBorder="1" applyAlignment="1" applyProtection="1"/>
    <xf numFmtId="9" fontId="4" fillId="0" borderId="13" xfId="2" applyFont="1" applyFill="1" applyBorder="1" applyAlignment="1" applyProtection="1"/>
    <xf numFmtId="43" fontId="5" fillId="0" borderId="2" xfId="0" applyNumberFormat="1" applyFont="1" applyBorder="1" applyAlignment="1" applyProtection="1">
      <alignment vertical="top"/>
    </xf>
    <xf numFmtId="9" fontId="5" fillId="0" borderId="2" xfId="2" applyFont="1" applyBorder="1" applyAlignment="1" applyProtection="1">
      <alignment vertical="top"/>
    </xf>
    <xf numFmtId="43" fontId="5" fillId="0" borderId="15" xfId="0" applyNumberFormat="1" applyFont="1" applyBorder="1" applyAlignment="1" applyProtection="1">
      <alignment vertical="top"/>
    </xf>
    <xf numFmtId="9" fontId="5" fillId="0" borderId="15" xfId="2" applyFont="1" applyBorder="1" applyAlignment="1" applyProtection="1">
      <alignment vertical="top"/>
    </xf>
    <xf numFmtId="9" fontId="5" fillId="0" borderId="15" xfId="2" applyFont="1" applyFill="1" applyBorder="1" applyAlignment="1" applyProtection="1">
      <alignment vertical="top"/>
    </xf>
    <xf numFmtId="43" fontId="4" fillId="2" borderId="2" xfId="1" applyFont="1" applyFill="1" applyBorder="1" applyAlignment="1" applyProtection="1">
      <alignment horizontal="left" vertical="top"/>
      <protection locked="0"/>
    </xf>
    <xf numFmtId="2" fontId="4" fillId="2" borderId="2" xfId="0" applyNumberFormat="1" applyFont="1" applyFill="1" applyBorder="1" applyProtection="1">
      <protection locked="0"/>
    </xf>
    <xf numFmtId="0" fontId="11" fillId="0" borderId="0" xfId="0" applyFont="1" applyBorder="1" applyProtection="1"/>
    <xf numFmtId="0" fontId="5" fillId="3" borderId="19" xfId="0" applyFont="1" applyFill="1" applyBorder="1" applyAlignment="1" applyProtection="1">
      <alignment horizontal="right"/>
    </xf>
    <xf numFmtId="0" fontId="25" fillId="0" borderId="10" xfId="0" applyFont="1" applyBorder="1" applyProtection="1"/>
    <xf numFmtId="0" fontId="11" fillId="0" borderId="0" xfId="0" applyFont="1" applyAlignment="1" applyProtection="1">
      <alignment horizontal="center"/>
    </xf>
    <xf numFmtId="0" fontId="11" fillId="0" borderId="10" xfId="0" applyFont="1" applyBorder="1" applyAlignment="1" applyProtection="1">
      <alignment horizontal="left" vertical="top"/>
    </xf>
    <xf numFmtId="0" fontId="11" fillId="0" borderId="1" xfId="0" applyFont="1" applyBorder="1" applyProtection="1"/>
    <xf numFmtId="0" fontId="11" fillId="0" borderId="1" xfId="0" applyFont="1" applyBorder="1" applyAlignment="1" applyProtection="1">
      <alignment horizontal="center"/>
    </xf>
    <xf numFmtId="0" fontId="11" fillId="0" borderId="12" xfId="0" applyFont="1" applyBorder="1" applyProtection="1"/>
    <xf numFmtId="0" fontId="16" fillId="3" borderId="5" xfId="0" applyFont="1" applyFill="1" applyBorder="1" applyAlignment="1" applyProtection="1">
      <alignment vertical="top" wrapText="1"/>
    </xf>
    <xf numFmtId="9" fontId="0" fillId="3" borderId="3" xfId="2" applyFont="1" applyFill="1" applyBorder="1" applyProtection="1"/>
    <xf numFmtId="9" fontId="0" fillId="3" borderId="22" xfId="2" applyFont="1" applyFill="1" applyBorder="1" applyProtection="1"/>
    <xf numFmtId="9" fontId="4" fillId="2" borderId="2" xfId="2" applyNumberFormat="1" applyFont="1" applyFill="1" applyBorder="1" applyProtection="1">
      <protection locked="0"/>
    </xf>
    <xf numFmtId="0" fontId="5" fillId="0" borderId="10" xfId="0" applyFont="1" applyFill="1" applyBorder="1" applyAlignment="1" applyProtection="1">
      <alignment horizontal="left" vertical="top" wrapText="1"/>
    </xf>
    <xf numFmtId="43" fontId="4" fillId="2" borderId="3" xfId="1" applyFont="1" applyFill="1" applyBorder="1" applyAlignment="1" applyProtection="1">
      <alignment horizontal="left" vertical="top"/>
      <protection locked="0"/>
    </xf>
    <xf numFmtId="43" fontId="4" fillId="2" borderId="4" xfId="1" applyFont="1" applyFill="1" applyBorder="1" applyAlignment="1" applyProtection="1">
      <alignment horizontal="left" vertical="top"/>
      <protection locked="0"/>
    </xf>
    <xf numFmtId="0" fontId="5" fillId="0" borderId="14" xfId="0" applyFont="1" applyFill="1" applyBorder="1" applyAlignment="1" applyProtection="1">
      <alignment horizontal="left" vertical="top" wrapText="1"/>
    </xf>
    <xf numFmtId="2" fontId="4" fillId="2" borderId="2" xfId="1" applyNumberFormat="1" applyFont="1" applyFill="1" applyBorder="1" applyAlignment="1" applyProtection="1">
      <alignment horizontal="left" vertical="top"/>
      <protection locked="0"/>
    </xf>
    <xf numFmtId="0" fontId="9" fillId="3" borderId="17" xfId="0" applyFont="1" applyFill="1" applyBorder="1" applyAlignment="1" applyProtection="1">
      <alignment vertical="top" wrapText="1"/>
    </xf>
    <xf numFmtId="0" fontId="9" fillId="3" borderId="18" xfId="0" applyFont="1" applyFill="1" applyBorder="1" applyAlignment="1" applyProtection="1">
      <alignment vertical="top" wrapText="1"/>
    </xf>
    <xf numFmtId="0" fontId="9" fillId="3" borderId="19" xfId="0" applyFont="1" applyFill="1" applyBorder="1" applyAlignment="1" applyProtection="1">
      <alignment vertical="top" wrapText="1"/>
    </xf>
    <xf numFmtId="0" fontId="9" fillId="3" borderId="0" xfId="0" applyFont="1" applyFill="1" applyBorder="1" applyAlignment="1" applyProtection="1">
      <alignment vertical="top" wrapText="1"/>
    </xf>
    <xf numFmtId="0" fontId="9" fillId="3" borderId="20" xfId="0" applyFont="1" applyFill="1" applyBorder="1" applyAlignment="1" applyProtection="1">
      <alignment vertical="top" wrapText="1"/>
    </xf>
    <xf numFmtId="43" fontId="4" fillId="2" borderId="3" xfId="1" applyFont="1" applyFill="1" applyBorder="1" applyAlignment="1" applyProtection="1">
      <alignment horizontal="left" vertical="top"/>
      <protection locked="0"/>
    </xf>
    <xf numFmtId="43" fontId="4" fillId="2" borderId="4" xfId="1" applyFont="1" applyFill="1" applyBorder="1" applyAlignment="1" applyProtection="1">
      <alignment horizontal="left" vertical="top"/>
      <protection locked="0"/>
    </xf>
    <xf numFmtId="2" fontId="4" fillId="2" borderId="2" xfId="1" applyNumberFormat="1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5" fillId="0" borderId="10" xfId="0" applyFont="1" applyFill="1" applyBorder="1" applyAlignment="1" applyProtection="1">
      <alignment vertical="top" wrapText="1"/>
    </xf>
    <xf numFmtId="165" fontId="4" fillId="0" borderId="2" xfId="2" applyNumberFormat="1" applyFont="1" applyFill="1" applyBorder="1" applyProtection="1"/>
    <xf numFmtId="43" fontId="4" fillId="0" borderId="2" xfId="0" applyNumberFormat="1" applyFont="1" applyFill="1" applyBorder="1" applyProtection="1"/>
    <xf numFmtId="9" fontId="4" fillId="0" borderId="2" xfId="2" applyNumberFormat="1" applyFont="1" applyFill="1" applyBorder="1" applyProtection="1">
      <protection locked="0"/>
    </xf>
    <xf numFmtId="0" fontId="5" fillId="3" borderId="0" xfId="0" applyFont="1" applyFill="1" applyBorder="1" applyAlignment="1" applyProtection="1">
      <alignment vertical="top" wrapText="1"/>
    </xf>
    <xf numFmtId="0" fontId="16" fillId="4" borderId="2" xfId="0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left" vertical="top"/>
    </xf>
    <xf numFmtId="43" fontId="4" fillId="0" borderId="3" xfId="1" applyNumberFormat="1" applyFont="1" applyFill="1" applyBorder="1" applyProtection="1"/>
    <xf numFmtId="43" fontId="4" fillId="0" borderId="2" xfId="1" applyNumberFormat="1" applyFont="1" applyFill="1" applyBorder="1" applyProtection="1"/>
    <xf numFmtId="43" fontId="4" fillId="0" borderId="2" xfId="1" applyNumberFormat="1" applyFont="1" applyFill="1" applyBorder="1" applyAlignment="1" applyProtection="1">
      <alignment horizontal="center"/>
    </xf>
    <xf numFmtId="9" fontId="4" fillId="0" borderId="2" xfId="2" applyNumberFormat="1" applyFont="1" applyFill="1" applyBorder="1" applyProtection="1"/>
    <xf numFmtId="43" fontId="4" fillId="0" borderId="2" xfId="1" applyFont="1" applyFill="1" applyBorder="1" applyAlignment="1" applyProtection="1">
      <alignment horizontal="left" vertical="top"/>
    </xf>
    <xf numFmtId="0" fontId="0" fillId="4" borderId="2" xfId="0" applyFill="1" applyBorder="1" applyProtection="1">
      <protection locked="0"/>
    </xf>
    <xf numFmtId="43" fontId="4" fillId="2" borderId="3" xfId="1" applyFont="1" applyFill="1" applyBorder="1" applyProtection="1">
      <protection locked="0"/>
    </xf>
    <xf numFmtId="43" fontId="4" fillId="2" borderId="2" xfId="1" applyFont="1" applyFill="1" applyBorder="1" applyProtection="1">
      <protection locked="0"/>
    </xf>
    <xf numFmtId="43" fontId="4" fillId="2" borderId="2" xfId="1" applyFont="1" applyFill="1" applyBorder="1" applyAlignment="1" applyProtection="1">
      <alignment horizontal="center"/>
      <protection locked="0"/>
    </xf>
    <xf numFmtId="0" fontId="9" fillId="0" borderId="0" xfId="0" applyFont="1"/>
    <xf numFmtId="0" fontId="8" fillId="0" borderId="8" xfId="0" applyFont="1" applyBorder="1"/>
    <xf numFmtId="0" fontId="8" fillId="0" borderId="6" xfId="0" applyFont="1" applyBorder="1"/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vertical="top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2" borderId="0" xfId="0" applyFill="1" applyAlignment="1" applyProtection="1">
      <alignment vertical="top"/>
      <protection locked="0"/>
    </xf>
    <xf numFmtId="0" fontId="5" fillId="0" borderId="7" xfId="0" applyFont="1" applyBorder="1" applyAlignment="1">
      <alignment vertical="top"/>
    </xf>
    <xf numFmtId="0" fontId="9" fillId="0" borderId="8" xfId="0" applyFont="1" applyBorder="1"/>
    <xf numFmtId="0" fontId="4" fillId="0" borderId="10" xfId="0" applyFont="1" applyBorder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5" fillId="0" borderId="7" xfId="0" quotePrefix="1" applyFont="1" applyBorder="1" applyAlignment="1">
      <alignment horizontal="right"/>
    </xf>
    <xf numFmtId="0" fontId="4" fillId="3" borderId="10" xfId="0" applyFont="1" applyFill="1" applyBorder="1"/>
    <xf numFmtId="0" fontId="9" fillId="0" borderId="8" xfId="0" applyFont="1" applyBorder="1" applyAlignment="1">
      <alignment vertical="top"/>
    </xf>
    <xf numFmtId="0" fontId="8" fillId="0" borderId="3" xfId="0" applyFont="1" applyBorder="1" applyAlignment="1">
      <alignment wrapText="1"/>
    </xf>
    <xf numFmtId="0" fontId="5" fillId="0" borderId="6" xfId="0" applyFont="1" applyBorder="1" applyAlignment="1">
      <alignment horizontal="left"/>
    </xf>
    <xf numFmtId="0" fontId="4" fillId="0" borderId="6" xfId="0" applyFont="1" applyBorder="1"/>
    <xf numFmtId="43" fontId="4" fillId="3" borderId="10" xfId="1" quotePrefix="1" applyFont="1" applyFill="1" applyBorder="1" applyAlignment="1" applyProtection="1">
      <alignment horizontal="left" vertical="top" indent="1"/>
      <protection locked="0"/>
    </xf>
    <xf numFmtId="43" fontId="4" fillId="3" borderId="3" xfId="1" quotePrefix="1" applyFont="1" applyFill="1" applyBorder="1" applyAlignment="1" applyProtection="1">
      <alignment horizontal="left" vertical="top" indent="1"/>
      <protection locked="0"/>
    </xf>
    <xf numFmtId="9" fontId="6" fillId="4" borderId="0" xfId="0" applyNumberFormat="1" applyFont="1" applyFill="1" applyAlignment="1" applyProtection="1">
      <alignment vertical="top"/>
      <protection locked="0"/>
    </xf>
    <xf numFmtId="43" fontId="4" fillId="3" borderId="1" xfId="1" quotePrefix="1" applyFont="1" applyFill="1" applyBorder="1" applyAlignment="1" applyProtection="1">
      <alignment vertical="top"/>
      <protection locked="0"/>
    </xf>
    <xf numFmtId="2" fontId="5" fillId="0" borderId="0" xfId="0" quotePrefix="1" applyNumberFormat="1" applyFont="1" applyAlignment="1">
      <alignment horizontal="right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6" fillId="0" borderId="3" xfId="0" applyFont="1" applyBorder="1" applyAlignment="1">
      <alignment vertical="top"/>
    </xf>
    <xf numFmtId="0" fontId="10" fillId="0" borderId="0" xfId="0" applyFont="1" applyProtection="1">
      <protection locked="0"/>
    </xf>
    <xf numFmtId="0" fontId="4" fillId="0" borderId="10" xfId="0" applyFont="1" applyBorder="1" applyAlignment="1">
      <alignment horizontal="left" vertical="top"/>
    </xf>
    <xf numFmtId="0" fontId="5" fillId="0" borderId="13" xfId="0" applyFont="1" applyBorder="1"/>
    <xf numFmtId="0" fontId="4" fillId="3" borderId="3" xfId="0" applyFont="1" applyFill="1" applyBorder="1"/>
    <xf numFmtId="0" fontId="5" fillId="0" borderId="3" xfId="0" applyFont="1" applyBorder="1"/>
    <xf numFmtId="0" fontId="0" fillId="2" borderId="0" xfId="0" applyFont="1" applyFill="1" applyBorder="1" applyAlignment="1" applyProtection="1">
      <alignment horizontal="left" vertical="top"/>
      <protection locked="0"/>
    </xf>
    <xf numFmtId="0" fontId="0" fillId="3" borderId="21" xfId="0" applyFill="1" applyBorder="1"/>
    <xf numFmtId="0" fontId="16" fillId="3" borderId="26" xfId="0" applyFont="1" applyFill="1" applyBorder="1"/>
    <xf numFmtId="0" fontId="8" fillId="3" borderId="26" xfId="0" applyFont="1" applyFill="1" applyBorder="1" applyAlignment="1">
      <alignment vertical="top" wrapText="1"/>
    </xf>
    <xf numFmtId="0" fontId="0" fillId="3" borderId="0" xfId="0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 applyProtection="1">
      <alignment vertical="top" wrapText="1"/>
      <protection locked="0"/>
    </xf>
    <xf numFmtId="0" fontId="9" fillId="3" borderId="0" xfId="0" applyFont="1" applyFill="1" applyBorder="1" applyAlignment="1" applyProtection="1">
      <alignment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1" fillId="0" borderId="0" xfId="0" applyFont="1" applyProtection="1">
      <protection locked="0"/>
    </xf>
    <xf numFmtId="0" fontId="11" fillId="2" borderId="0" xfId="0" applyFont="1" applyFill="1" applyAlignment="1" applyProtection="1">
      <alignment horizontal="left" vertical="top"/>
      <protection locked="0"/>
    </xf>
    <xf numFmtId="0" fontId="11" fillId="2" borderId="0" xfId="0" applyFont="1" applyFill="1" applyProtection="1"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32" fillId="0" borderId="8" xfId="0" applyFont="1" applyBorder="1" applyProtection="1">
      <protection locked="0"/>
    </xf>
    <xf numFmtId="0" fontId="11" fillId="0" borderId="9" xfId="0" applyFont="1" applyBorder="1"/>
    <xf numFmtId="0" fontId="6" fillId="0" borderId="9" xfId="0" applyFont="1" applyBorder="1"/>
    <xf numFmtId="0" fontId="11" fillId="0" borderId="6" xfId="0" applyFont="1" applyBorder="1" applyAlignment="1">
      <alignment horizontal="left" vertical="top"/>
    </xf>
    <xf numFmtId="0" fontId="11" fillId="0" borderId="0" xfId="0" applyFont="1"/>
    <xf numFmtId="0" fontId="11" fillId="0" borderId="6" xfId="0" applyFont="1" applyBorder="1" applyProtection="1">
      <protection locked="0"/>
    </xf>
    <xf numFmtId="0" fontId="6" fillId="0" borderId="0" xfId="0" applyFont="1"/>
    <xf numFmtId="0" fontId="11" fillId="2" borderId="6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right" vertical="top" wrapText="1"/>
    </xf>
    <xf numFmtId="0" fontId="29" fillId="0" borderId="0" xfId="0" applyFont="1" applyAlignment="1">
      <alignment horizontal="left" vertical="top" wrapText="1"/>
    </xf>
    <xf numFmtId="0" fontId="19" fillId="0" borderId="6" xfId="0" applyFont="1" applyBorder="1" applyAlignment="1" applyProtection="1">
      <alignment horizontal="left" vertical="top" wrapText="1"/>
    </xf>
    <xf numFmtId="0" fontId="19" fillId="0" borderId="0" xfId="0" applyFont="1" applyBorder="1" applyAlignment="1" applyProtection="1">
      <alignment horizontal="left" vertical="top" wrapText="1"/>
    </xf>
    <xf numFmtId="0" fontId="19" fillId="0" borderId="10" xfId="0" applyFont="1" applyBorder="1" applyAlignment="1" applyProtection="1">
      <alignment horizontal="left" vertical="top" wrapText="1"/>
    </xf>
    <xf numFmtId="0" fontId="19" fillId="0" borderId="1" xfId="0" applyFont="1" applyBorder="1" applyAlignment="1" applyProtection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43" fontId="4" fillId="2" borderId="3" xfId="1" applyFont="1" applyFill="1" applyBorder="1" applyAlignment="1" applyProtection="1">
      <alignment horizontal="left" vertical="top"/>
      <protection locked="0"/>
    </xf>
    <xf numFmtId="43" fontId="4" fillId="2" borderId="4" xfId="1" applyFont="1" applyFill="1" applyBorder="1" applyAlignment="1" applyProtection="1">
      <alignment horizontal="left" vertical="top"/>
      <protection locked="0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3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9" fillId="3" borderId="16" xfId="0" applyFont="1" applyFill="1" applyBorder="1" applyAlignment="1" applyProtection="1">
      <alignment horizontal="left" vertical="top" wrapText="1"/>
    </xf>
    <xf numFmtId="0" fontId="9" fillId="3" borderId="17" xfId="0" applyFont="1" applyFill="1" applyBorder="1" applyAlignment="1" applyProtection="1">
      <alignment horizontal="left" vertical="top" wrapText="1"/>
    </xf>
    <xf numFmtId="0" fontId="9" fillId="3" borderId="19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2" fontId="4" fillId="2" borderId="2" xfId="1" applyNumberFormat="1" applyFon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64"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Komma" xfId="1" builtinId="3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Prozent" xfId="2" builtinId="5"/>
    <cellStyle name="Standard" xfId="0" builtinId="0"/>
    <cellStyle name="Standard 2" xfId="63" xr:uid="{00000000-0005-0000-0000-00003F000000}"/>
  </cellStyles>
  <dxfs count="36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1635125</xdr:colOff>
      <xdr:row>11</xdr:row>
      <xdr:rowOff>95250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A34DD64-648B-40F5-87BA-21FCE0568834}"/>
            </a:ext>
          </a:extLst>
        </xdr:cNvPr>
        <xdr:cNvSpPr txBox="1"/>
      </xdr:nvSpPr>
      <xdr:spPr>
        <a:xfrm>
          <a:off x="1635125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 sz="1100"/>
        </a:p>
      </xdr:txBody>
    </xdr:sp>
    <xdr:clientData/>
  </xdr:oneCellAnchor>
  <xdr:twoCellAnchor>
    <xdr:from>
      <xdr:col>0</xdr:col>
      <xdr:colOff>735541</xdr:colOff>
      <xdr:row>85</xdr:row>
      <xdr:rowOff>0</xdr:rowOff>
    </xdr:from>
    <xdr:to>
      <xdr:col>0</xdr:col>
      <xdr:colOff>1497950</xdr:colOff>
      <xdr:row>89</xdr:row>
      <xdr:rowOff>52916</xdr:rowOff>
    </xdr:to>
    <xdr:pic>
      <xdr:nvPicPr>
        <xdr:cNvPr id="3" name="Grafik 2" descr="data:image/png;base64,iVBORw0KGgoAAAANSUhEUgAAArwAAAK8CAYAAAANumxDAAAABHNCSVQICAgIfAhkiAAAAAlwSFlzAAALEwAACxMBAJqcGAAAIABJREFUeJzs3XecXXWd+P/XpCek0JJAgIR0QECaVCmiIKCgIipgWzuWXdG1/nRd3bWsruuuDXuXogIiKMUCg4ooikqRkgRSgIQQQk2vvz/ed74zgWTmzp1zzuecc1/Px+P9mAHxc9/n3DPnvu/nfApI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SpMjpSJ6BaGgTsCuwIjAaGARuBdcBqYAXwBPA4sCFRjmo/I4FxxDU5GhgBDAUGE9fhSuBhYAlel5JUKxa8GqjdgCOAA4H9gb2ByUQh0ZfNROG7HFgGLAUeJAqOxY24H1gEPJJ14qqFwcAk4prbnbgeJwG7NGI8sDOwEzC8yTY3AguBu4DbgJuBPxHXoSSpgix41V9TgOcBxwNHA3sU9LoriIJjEbCgEfMbcS9RNKueJgDTGzENmNqIKUSRO6SgPO4HfgtcC/yaKIolSRVgwau+DAWOBV7QiJlp09mmx4nCdx5wT4+fc4me4s3pUlMTdgBmPSVmAjOAMQnz6s0c4ErgF8D1wPq06UiStsWCV1szCjgZeClR5I5Nm86AraK7+J3T+Nn1+9KEebWbIUQP7V7A7EZ0/b5zwryy8DhR/F4CXEVcc5KkkrDgVZfhwCnAWUSROyptOoV5gi0L4Tk9fn8sYV5Vtj1RyD61sJ1Bc2O7q24V0et7IVEEr02bjiTJgre9dQDHAa8menOr3pObtYfZskd4LjFUYi7wZMK8yqCrt3YW3UVtV2E7IWFeZfM40ev7A2LYg0NrJCkBC972NBN4HfAqipt0VjdL6R4rPI8YP3xv4989lDCvLA0hJobNoHs87cxGTKW4yWJ1sYgofL9LXDOSpIJY8LaPUcDLgTcAz06cS92tpHsFiYWNn4t6xFLK0dM3hFjGaw9iWa896V4BYVrj3w1OlVzN/Q74JvATYm1qSVKOLHjr75nAW4CziUX3ld56Yq3h+xs/lxBF8EONWN6Ix4hH4iubbHcIsaLBuEbsSEwGm9CIicSGIJOIQncisUmI0nkc+CHwNWLNX0lSDix462k40Zv7NuDwxLlo4DYTE6FWEcXyeuJvdxCxi90wYhexZjdWUDn9ATgPuBgnuklSpix462UyUeS+geov8yS1q2XAt4Cv4O5ukpQJC956OA54J3AqjrmU6mIjcBnwBWKHN0lSiyx4q2sYsWbuucABiXORlK+/Af8HXASsS5yLJFWOBW/17AC8FXgHMQFJUvtYAnyJGO7waOJcJKkyLHirYzLwbuCNwHaJc5GU1gpinO/ncJyvJPXJgrc6riPG6kpSl07gOamTkKSycw3O6vDLiaSn8r4gSU2w4JUkSVKtWfBKkiSp1ix4JUmSVGsWvJIkSao1C15JkiTVmgWvJEmSas2CV5IkSbVmwStJkqRas+CVJElSrVnwSpIkqdYseCVJklRrFrySJEmqNQteSZIk1ZoFryRJkmrNgleSJEm1ZsErSZKkWrPglSRJUq1Z8EqSJKnWLHglSZJUaxa8kiRJqrUhqRNQLTwEzGvE/cDSxr9bCawB1gODiettZCPGNmIcsBOwIzAemNCInYGOIg9CtbAaeJC4/pYByxvxGPA4sKIRq4G1xLW5mfjyPxwYQ1x7uwJ7ANOAWcDEIg9CkpQtC17113zgj8CfgVsasTyH1xlCFBmTgN2B3YgCZHIjphBFiU8p2sc6YGGPWNSI+4HFwANEUZuHHYH9gQOBQ4BDgRk5vZYkKWP2oFVHJ3Bswa+5Gbi98dqdwO+JnrOyGEYUwVN7xHSiV246sEO61NSix4C5xNOCe3rEfKKg3ZwutaeZADyb+Ls8HngGxd9TrweOK/g1JalyLHiro5NiCt7lwDXA1cAvieEJVbUj0Qs3HZjZ+H1G4/edE+bV7tYSBe3dwJxGdP3+cMK8BmoicAJwEvB8irnGLHglqQkWvNXRSX4F7xzgZ8DlwB+ATTm9TplsTxS+s3r87Pp9bMK86mQZcBdwZ+PnXURhu4D6X2ODgMOBFwEvIa6rPFjwSlITLHiro5NsC97bgIuBS4B/ZNhuHUxky0K46+cMYETCvMpoHTHk4G66C9queCRhXmXzDOCMRuybYbsWvJLUBAve6uhk4AXvXOAi4EKi103900FMoJvZI7qGTEwnVp+oo83EpLC5dA896Cpq5wMb06VWSfsAZwJnMfCJbxa8ktQEC97q6KS1gncZ8CPgB8BNWSakLXQQq0ZM7xHT6J5Mt0u61JqyEbiPLSeKzesRq9KlVmuHAq8iit9Wxvxa8EpSEyx4q6OT5gveDcAvgO8AVxJrjSqtkcRSal3Lqu1B9BbvQSy9Non8VpXYTEwGW0KsdPAAUdwuIpb3WtD45w05vb76NhR4AfA64BSaXzLSgleSmmDBWx2d9F3w3g18C/ge5Vo+TM0ZTix1NZHYjGMnogjeHhgNbNf4b4Y2/vtNxBjatcRmCk8CTwCPEuNnlxHXwUNYzFbJROC1wBuIseO9seCVJNVKJ9FT99RYA5wPHJMsM0l5OYb4+17L1v/+O5NlJklSDjrZ8oPuXuC9uJ6s1A7GA+8n/u4teCVJtdVJPMK+ihjr55a6UvsZRPz9X03cDzqTZiNJUsbeCMxOnYSk0phN3BckSZIkSZIkSZIkSZIkSZIkSZIkSZIkFcWd1pSF8cABwP7A3sCexDa6OxI7hA0DNhK7gq0mdgV7AngMWN6IZcBS4EFiC9zFxBa4K4s7DFVYB7FL3W7ENs27NGI8sVZ1165144hrcjQwgti1bhBxfa4ktmC+H5gH3AXcBtxMXJ9SqwbRvYV41/X41J/jiC3IRwKjevzeFUPo/sxeR/cui2vpvrc+SlzDPWMZsYX4vcS1vTHPA5XKyoJXrZgOHA8cDRzZ+Oe8PA4sasTCxs8FjZiPWyi3iw6imJ0GTG3EFOLL1WRgd+KLVV7mAzcAvwWuBe7J8bVUTTsTX/j3ovtL/+RG7EYUrKmtJ+6h84lr+DbgFuBWohNCqi0LXjVjO+B5xIL3JxA387JYSdy87yVu4PN6/FwIbEiXmvqpgyhcZzViJjCjEVOJHtmyWAD8ErgS+DU+iWgno4GDiada+xBF7t5Ue9fLzcQ1fQvwV+LL3R+BVQlzkjJlwattmQC8GHgJ8BxgeNp0WrKBuInPJQrgucCcxs+F+GgvlbHEpgmzid6wrt9nEI9uq2Yt8BvgZ8Bl+NShToYBBwHPAg5p/JxNe+x0uYEofn8P/A64nhgyIVWSBa96Gg+8DHg5MVyhzjf1dUSvcFcRPKfH7w8kzKsuOohHuj0L270bv++aMK+8bSKKgx8DP8Gxv1UzDDiU+JJ/HHAE1fwSloeNRK/vL4gnG7ekTUfqHwtejQZOB15JjMstwziz1Fby9B7hrrD3bkuj6S5qe/bYzsJCYQPR83s+cCkOeyirWcCpwEnEnIRRadOpjPuJwvdiYly7T8xUaha87WkQMSb3NcSQBW/wzXuC7mK4a6zwPKK3eDExFq5uRhITE2cQ42pn0j3Ots69tVlaCfwU+B5RHGxKm05bGwI8myhyX0hcxxqYpcQTjQuBG6nnfVAVZ8HbXqYCrwdeC+yROJc6Wk336hH3Nn4ubPxcRCwRVEaDiMJ1T7pXQJjWI3bDe0WWFhGF77eJ60X5GwQcC5wFvJRYMlH5WEg81fgGXt8qET/E6m8o0Yv7ZmLIgu95OquA+4hHgQ80fi5pxFJiuMRDxFJsWfSQDCbW95zQiIlEYTuJKGJ3J774TCKuExVrM7HCw9eJCW/r06ZTS4cAZwOvIK5zFWcTsZLJV4Gf45AHJWbxU19TgHOIHt0JiXNR/2wEHiE25ngceJIollcRRdF64m93MDHJZhgx7GA0MIZYwH4csRqCf+PVsBT4FvA1ogdYrdueGK71JmDfxLko3A98EzgPJ3JKykAHMfHicqJo2mwYRqViA9HbeyJ+WemvI4mhIqtI/z4aW49VRNE7bRvvoST1aizwTmJFgdQ3NMMwsom7gXcQPffauiHAq4C/kf79MpqPDcBFxBrHktSnacD/ESsHpL6BGYaRTzwOfI6YTKgwFngPMSY+9ftjDCx+DjwTSdqKI4FLcNiCYbRTbCDWPD2C9rUT8Cm6J3Ya9YhNxJJmM5HU9jqIrX5vIP3NyTCMtHEDcT9ol3G+OwCfwKdZdY/1xHJmrqihzLXLzbIOLibWj5SkLpcAZ6ROIkdjgXcD5xIrj6g9rAA+DvwvsQ28NGCDUiegpu2cOgFJpVPX+8JgYlnFucC/Y7HbbkYD/wXcBpycOBfVhAWvJKlMTgT+DnwF1xBvd7OAK4EriJ0gpZYNSZ2AaulRYsewlcAaYlzWYOJ6G9mIsY0YlShHtZeNxPjPFY1YDawlrs3NxJf/4cTGHTsTk6PsECjWdOALwCmpE1HpvBB4DvBB4EvE36zULxa8atXjwK3ALcAdwLxGPED/xlwNJfa13xEYT/c2uLsCuxCTF3YntsLdKaPcVQ8b6N6ieXHj9yXAg8QXrmXA8kY82c+2hxLX3DSil2kfYH/gAHy8nrWhwPuADwMjEuei8tqO+EL0cmIH0blp01HVOGmtOjqBYxO99mbgduD3wB8bMZfiv2WPAvYAJhNbJ08hHnNNbcSueE3XySZindV7gPnAvcACYGEjFjf+myJ1ADOAQ4nlAY8mtq9Ndd1dDxyX6LWzcDTwVeILhdSs1cBHiPWpi74HqKIsDqqjk2IL3nuBa4BfEx+qywt87VaNIArfacTj0RmNmN7490PTpaZt2EwUtXcTOwXObcQ8oritwgztnYii87nE+NPpBb52VQve0cB/A2/BzyG1rpPYae+BxHmoArzRVEcn+Ra864HfEpMDrqR+j4sGEz3CM4jFzbtiFtFL7PCefD0B3EUUtj1jLjHOu05mEONQX0gUo3l+0apiwXs08F3ii6k0UMuJIQ6Xp05E5WbBWx2dZF/wrgSuAi4litzHM26/KobQPVZzFt2F8Exi/LB/J83ZDCyiu5i9qxF3EmNr29E44AXAS4giOOtJmlUqeEcQm0ecixMClb0vEdtNr02diMrJD/Lq6CSbgnc1sXf5RUSxuzqDNutsJFv2CPeMXRLmldKTPL2ntmtIgtfTto0i1hR9OdH7m0XxW5WCdx/gR8R4Zykvfye+XC5InIdKyIK3OjppveDdCPwS+CHx2GdFRjm1u9F0jxHu+tkVe1DtXqxVxGSxeXSPq51LFLYPJsyrLkYTWwOfDZxA60NqqlDwvoGYXe8ShCrCcuJL5bWpE1G5WPBWRyf9L3hvIcbKXQgszTgf9W4YMWZ4ao/Yk1hhYjKxokTKgrhrSa+FRG/I/Ebc04gHca3LokwgCt9/Ap7Zz/9vmQve0cQKDK9MnYjazkbgvcTWxBJgwVslnTRX8D5C9OR+h3i8o3IaQhS9exBrDU8ihkhMbMROjdgB2J7megBXE5PDHiWug2XEerRLiTG0S4gi9wGioN2Y2dEoKwcSE3BeSbz3fSlrwbsXcBkwO3Uiams/BN5E/SbGSrXWSfS4bS02EY9vziJ2i1L9DCc259iV7l7i3YnewXG4ykTdjCB6fa9l23/3m4n7QtmcSkyA7S1vwygqfk/cOyVVRCdP/0NeDvwPsaKApHqaRfydL+fp94DOdGk9TQexGcAm0hc5htEz7iSGmEmqgE66/3hvIsb7uQ2n1D5GEn/3f6H7XtCZMJ+eRgIXk76wMYxtxWJia3BJJfdL4HzgsNSJSErucOAC4r6Q2gRiu/HUBY1h9BVPAM9DUqm5pI+kp0p9X9ib2IY8dSFjGM3GGmIzGLUZV2mQJLXiWGIlhu1TJyL10zrgFcT1qzYxOHUCkqTKOQ34GbHWrlQ1g4EziK3P70iciwpiwStJ6o9XE+OHh6VORBqAQcDpxA6StyfORZIklci/4LJjRr1iPfHEQjXnGF5lqQPYjdhCdwqx2PdooidoIzFuajWwgpgt+xixtuhyYkewtYVnrDrrIMaX7kz3rnXjiGtyNLGs31DiSddG4rp8GLif2F75PuIDUeEDwKdSJyHlYA1wMuVZ5k85sODVQEwDjiSWSDoQ2BcYO4D2niC2vF1CrJm4mCg+FjViIbFdrjSY2GluT7bceW43urdpnkAUtK1aCdwG/JVYdusPRCHcjj4EfDx1ElKOngSOJ9a5Vg1Z8Ko/JgEnEOsYHt/456KtIorfBcD8RtzbiHuIoln1MBaY0YjpjZgGTCWK2xTbKS8GrgN+TayBuzhBDkX7N+A/UichFWA5cDSxM5tqxoJXvekADgVOJdYtrMIuNcuIwnde4+fcRswDHkmYl7ZuOFHQzgZmEtvodsWEhHk16xbg58SKBV07oNXJh4H/TJ2EVKBFxOfe0tSJKFsWvHqqQcAxwEuBlxCPiOviEWAO3UXwnB4/VyTMqx1MIDYpmA3s1fg5m+itHZQwryzdT6zreTHwO2JyV5W9C/hc6iSkBP4EHEeM7VVNWPCqyxHAmcDLifGP7WYJ3cVvz6L4HrzpNWso3b21e7FlYbtDwrxSWEIUvhcQ43+r5o3AN1InISX0I+As6vfUpm1Z8La3GcSamq8ixkbq6TYRs/V7Do3o+n0+7bmyxCS2HHrQs7c2xbjasruHKHy/T1w/ZXcmcD716XmXWvWfwEdSJ6FsWPC2nzHEB9rriF5dtW4T8Rh7HltOnOuaSLc8XWoDMoiYFNY1SWwGMb62awLZdulSq7w/AN8heo+eTJzL1jwfuIKBrW4h1clZwEWpk9DAWfC2j6OANwEvA0YlzqVdPEkspTaf7qXVFhFF8gONWJcgr+2Isdm7A3s0YjKxxNfUxu/uopWvlcBPgG8CNyTOpcshxAoUbhcsdVsJPAtXbqg8C9562x54LfBmYJ/EuejpNhMT6ZYQM4IfakTXZhyPAY8ThfOqRqxvRAfREzusESOJQmUMsbnCOGLjj52JCWMTgInArgxsrWRl7w7ga8SQh8cS5TCd6H2uwsoYUtHuJIrelakTUesseOvpIODtxNAFe3OlalhNPDr9MnBzga87HriRKHolbd2FwNmpk1DrLHjrYxixwsI7gMMS5yJpYP4EfAn4MfkOexkBXIvj+aVmvIP4QqoKsuCtvonA24C3NH6XVB9vBb6aY/sXEJNyJPVtLTG04bbUiaj/LHiraz/g3cSH1fDEuUjK3hXAaTm2/zFccknqr1uJndjacUnKShucOgH124nAV4DPElv9uu6pVD/3AycR43rz8Argizm1LdXZRGIo0K9SJ6L+sYe3Ok4jemQOSJ2IpFxtAo4Hrs+p/QOIpdCc0Cq1Ju+/UeXAnXSq491Y7Ert4L/I74N0PHAZFrvSQAwCvodLPFaKBa8klcdNwL/n1PYQYrOLKTm1L7WTKcAnUyeh5lnwSlI5rAReCWzIqf3PAMfm1LbUjt6Ky4BWhhOeJKkc/hWYl1PbZwDvyqltlcM6YuvyBY14CHiY2LXxycb/vo74QjWUWN1nGLEj507Eroy70r3F+K7YKdaXQcDXgYPJ74uqMmLBK0np/YLYXjgPs4Fv59S20ngS+CMxBObWRswFNmb4GiOBZwD7A88kNic5EOuGp9qfmGPzmdSJqHeu0lAdnfg4Uqqjh4F9gaU5tD2K2LVt3xzaVnHWAr8FrgKuIzY+yLK4bdYoYg3aE4hl8w7EOgJgFfHlYEHiPKRa6AQ2G4ZRuziD/HynBMdntBZPEjvhvZjyrqoxkdjl8zdEAZ76nKWMHw/wXEpq6CT9H7RhGNnGBeTn1SU4PqN/sYkoHs8khhRUyURiHPpdpD+PqeLIAZ9F5cZHEdXRiUMapDpZTAw1eDSHtmcDfwFG59C2svcE8E1iF828Ji4W6WjgX4CX0F47uv6JGOu8OXUiejpnYEpSGm8hn2J3OPF41WK3/BYD7wH2IN9VOor2O+BlwExiC+u8tsgum8OAs1InIVVdJ+kf1xiGkU18n/x8vgTHZ/QeDwLnAiO28R7Wza5E4buW9Oc+71hI+7yvUi46Sf+HbBjGwGMxsAP5OLkEx2dsO1YBHwW228b7V3eTgQtJ/z7kHe/M6oRJ7aiT9H/EhmEMPE4lHxOJpc1SH5+x9biAGLogOAq4mfTvSV6xmOpNOqw9x/BKUnHOB67Iqe1vAxNyalutW0j0vJ8N3Jc4l7K4gVjP971Er3fd7EqM0ZfUgk7Sf2s1DKP1WEps4ZqHc0pwfMbT48s4ebAv04DrSf9eZR1LsJe3VOzhlaRivANYnkO7M4HP5tCuWvcQ8ALg7cCKxLmU3b3Ac4APAxsS55KlXbCXt1QseCUpf5cBP8mh3cHAD2jfSVBldC2wH3Bl6kQqZBPwCWJsb52GfbwXGJo6CQULXknK1+PA23Jq+wPE2p8qh/8GTiR6eNV/NwEHE18a6mAS8IrUSShY8EpSvt5HjOfL2v7AR3JoV/23lthw4H3AxsS5VN0y4kvDF1InkpF3pU5AwYJXkvLTCXwjh3aHAt8DhuXQtvpnOfBc4KLUidTIRmIt23OJ4Q5VdhBwbOokZMErSXlZA7yZmLGdtQ8BB+TQrvpnEXAkscyWsvd5YovidakTGSB7eUvAgleS8vEfwNwc2j2AKHiV1jzgaGBO6kRq7lLgNGB16kQG4FRi+TUlNCR1Aqq0DcBdwB3EzX8ecD+x3uhDwEqil2s9MZt8CLEu4UhgbCPGEWuT7giMJxbOn0As3L0LMeh/VFEHpEraDDwMPECMlX2QuP6WEY+blwOPEZPHVjRiNTHucn3j/99BDA8YQ1yPuxDboE4llv16BrA3MKLJnG4hJjBlbSjwHbx3pzYHOI58xma3ajAwixjbvQ9x7U4h7qs7EesBDyOunfXE9f848AjxNzOfWCLsduBW4l6ex9OJVlxDbN5xJdX8PBgEvJ5Yek2JdKROQE3rJO04oM1EcfvHRvyZKHTXFvDaOwC7EdtyTm7ElEbsSRTFPq2or/XEo+N7gQXEzlULG/9uEVHori8gj8HAXsCziJURjiIK4adee5uAw4m/kax9BPhYDu2qeQuInt37E+cxiFjR4CTgGOKay3KTiyXEUI3rgKuIgji1E4HLgeGpE2nBA8RnlpMaE7HgrY5Oii947wR+3Xjt68ln0fwsDCNuJFOB6cSjo+nAjMbPKvYItJu1xBOCuY2YB9zTiPso74fEDkTx81zgBKIX+AvEhJus7QfcjOt6prSYeL/vTfT6g4ji9hXA6RS7lfQdwI+JyXl3F/i6T/Ui4BLiC2jVvADXZ07Ggrc6Osm/4F0J/Ir4g7ya+iwAvivxWHpGI2b2CIvh4mwmesXu7hFzGrGQ6s/GhngK8Qjxt5SlwcCNRO+y0niSKHZvSfDa44E3NqIMY0FvAL5GFMBFPOV7qrcAX03wugN1CXBG6iSksuskn/2+lxI3rlNofnxinexGjMV7M7E96+VEz/Za0u/FXtVYTRQFPyYmbp0FHIi7gQ3Ee0j/vrZzrCeGDhRtGlHYre5nvkXFYuCDxHyMon2mhXxTxzriy4ukXnSS3R/dEuKx6zE49nVbBhMfNicB/wx8kej1voeYrJf6xlmGuB/4DXAe8Qj/+cSYaq+pbM0AVpH+/W7nyGOISm92A75O96TKssdyYtONkXmcjG3oIDooUh97f+PteZwM9c0hDdXRycCGNDwG/IQYf9VJPR4fpzKM7tn7XeOEu37uSb3GWD5K97jauWw5DGFFwrzaRQexzepxifNoZ+cDryrotUYQvfkfpJrDrRYQ+V9KFHd5G0dMDp1ZwGtl5Xr8e07Cgrc6Oul/wbueGI/7A+DnpBlr1W4GE+M4uybPTe0RexKTTMr0d7eJ6Kmd34h7esQ8Yjyq0nkT0dOnNG4nVuRYVcBrPRv4JjC7gNfK2xXA2yhmJYt9gZsotnd5IDYRKwstTZ1IuynTB69610nzBe+txFqd5xNrkao8hhMF8R7A7o2fkxqxCzCxEVmMd32cWI92KTGMZQmxNM4DxITERcQH0oYMXkvZ25WYGb996kTa1BrgUOC2nF9nGPBxome0Tp/JjwPnUMyWy28lhlZVxduAr6ROot3U6Y+r7jrpveB9EriQ6CHIY/1PFWs4sVj8DkTBM5oogofTPWRiEzEJYi0xvOBJ4AliGMIjFLM2rfJzCbH0lNI4l9jaNk9TgYuBg3J+nZS+SxR4ee+Udjmxo1kVXAccnzoJqaw62foA+JuJx57OgJfq4yWkn1zTzvEb8u8QOpH4Ypr6WIuIvxFDuvI0gdhxMfWxNhMbcLUGaZs66f5jWU18a3ZNTql+xhHDTlJ/KLdrrCLG4OfpzbTfai8Pkv9n1mtKcJzNRlETIaXK6SQW538/8ahbUj19hfQfxu0c7+v7LWpZB/DvJTjGVLGK6NnO0zUlOM5m4gd5nQCp6g6hmlspSmreUcTY7NQfxu0adwJD+nyXWtNBNTdLyDrWAqcN8Fz2ZhYxtyH1cfYVS3EelSSpDQ0nVmVI/UHcznFyn+9S6z5RguMrS6wj353ZUJFnAAAgAElEQVTrPleCY2wm6jxZUZKkrfoY6T+A2zmu7vstatl7S3B8ZYvVwJEDOam92J5qTGD7YE7HL0lSKT2DajyGrXMc3Oe71JqXl+DYyhrLiF0q8/D+EhxfX3FtTscuSVLpDAJuJP2HbzvHT/t8l1pzELGBRerjK3PcCYxp9QT3YhSxMkTq4+stVpLfmHFJkkrln0n/wdvu8cw+36X+2wlYUIJjq0JcTD4TuN5dgmPrKw7J4bglSSqVycQOeak/dNs5ftnnu9R/HcClJTi2KsVbWzrTvRsDPFaCY+st/iWH45YkqVR+QfoP3HaPPNaFfWMJjqtqsRrYu5WT3YeyLwV3UQ7HLElSaZxN+g/bdo87+nyX+m834IkSHFsV4wZiTHuWdqfcu9otyvh4JUkqjfHEDPXUH7btHuf29Ua14KclOK4qRx5DG35eguPqLXbN4ZglSUruQtJ/yLZ7rAF27OuN6qcTS3BcVY/lZP++vKgEx9Vb5L3dssj+0YEkqXenAWemTkL8DHgkw/YGEzt8aWB2BP494zZ/ATyUcZtZ2i91Au3AgleSijMO+ErqJATAjzJu70xiAxEN3DnECiZZ2UCsmlFW+6ZOQJKkLH2b9I9PjZhUNqKP96o/BgNzSnBcdYqv9usd6NtxJTimbcVfMj5WSZKSOZn0H6xGRNZLQZ1egmOqW6wBJvTnTejDIGJYQ+rj2lqswifuufMES1L+tge+kToJ/T9XZtzeuzNuTzAceHuG7W0CrsmwvSyNBKamTqLuLHglKX9fJNZnVXqbybbw2Rc4KsP21O2NwJAM27sqw7ayZsGbMwteScrX6cCrUieh/+cWYGmG7b0pw7a0pUnAKRm290viC08ZTUmdQN1Z8EpSfiYCX0udhLbwuwzbGoJLzOXt7Azbehi4K8P2srRn6gTqzoJXkvLzLWDn1EloCzdk2NYxZDuxSk93KrBdhu1l+f5nac/UCdSdBa8k5eMc4AWpk9DT/CHDtl6UYVvaulHA8Rm2Z8Hbpix4JSl7e+OuW2W0HLgvw/ZOzrAtbVuW5/nvGbaVpT1SJ1B3FrySlK3hwIXEUkMql9sybGsyMDPD9rRtz8uwrTuIndfKZnzqBOrOgleSsvVZ4Jmpk9BW3ZphWy5FVpyZZDdWeh1wd0ZtZWkU2e7+p6ew4JWk7JwOvCN1EtqmORm2dXiGbalvR2TY1twM28rSTqkTqDMLXknKxgzgO6mTUK8WZNiWvfjF2j/DtuZn2FaWLHhzZMErSQM3CrgEGJs6EfVqQUbtdJBtAaa+7ZdhWwsybCtLFrw5suCVpIH7BhZAVXB/Ru3s0AgVZ0aGbWW5UkeWdkydQJ1Z8ErSwPwr2e4GpXysBx7PqK09M2pHzZuaYVvLM2wrS67skiMLXklq3UnAp1MnoaY8kmFbu2XYlpqzPTF0KAtlLXiHp06gzix4Jak1+wI/AganTkRNybLgdaxlGlmd97IWvMNSJ1BnFryS1H+7Aj/HSWpVsibDthy/m0ZWY1yzvBayZA9vjix4Jal/xgC/AKakTkT9si7DtixM0shqY4a1GbWTNXt4c2TBK0nNGw5cBhyYOhH1W5YFr4VJGll90ShrwesXqRxZ8EpSc4YCPwaOT52IWtKRYVubM2xLzduUUTuOu29DFryS1LchwAXAaakTUcuy7D0raw9h3WV13svak7oxdQJ1ZsErSb0bClwEnJE6EQ1IlsMQVmfYlpqX1Xm34G1DQ1InIEklNhK4GDgldSIasKzWcIVslzhT8x7OqJ0sr4UsZTnOXE9hwStJW7cTcDlwZOpElIks187NqvBS/2T1RWPnjNrJ2qrUCdSZBa8kPd0MYumxWakTUWa2J4bxZTHx6b4M2lD/LCG7HtCyFrwOlcmRY3glaUsnADdhsVs3g8iul3dBRu2oeQsybGt8hm1laUXqBOrMgleSwiDgQ8BVuJNWXU3OqJ1V2MtbtLszbKusm8Y8njqBOrPglSSYBPwS+Diu0Vlne2bY1q0ZtqW+ZXm+98ywrSw9ljqBOrPgldTuzgRuA56bOhHlbmqGbf0tw7bUt79n2FaW10GWXP0jR05ak9SuJgHnAS9KnYgKs3eGbf0hw7bUuw3EuPqs7JNhW1laljqBOrOHV1K7GQz8C3AnFrvtZv8M27qR7La6Ve/+CqzMqK0dgd0yaitLq3HSWq4seCW1k+OBm4HPA2MT56LiPYPsPvceA/6UUVvq3TUZtrVfhm1laWnqBOrOgldSO9gPuAL4DfDMxLkonZFk+zj7qgzb0rZdnWFbB2fYVpYeSJ1A3VnwSqqz2cAPiQkvL0yci8rhqAzbujTDtrR1S8i2J/3ZGbaVpftTJ1B3FryS6ugA4ELgDuCVeK9TtywL3n80Qvn5CbAxw/ayfP+ztCh1AnXnh4CkuugATiIef/6NWG7Me5ye6tiM2/t+xu1pS1me372ACRm2l6V7UydQd34YSKq6HYFzgbuIMZXPT5uOSm4y2S5P9j1i2Sxl72/EJNOsnJxhW1mz4M2ZBa+kKhoEnAicDywG/heYlTQjVclJGba1lHjsrux9OeP2ylzwzkudQN11pE5AkvrhWcRQhVdQzrU0VQ2/AZ6XYXsHA3/JsD3FF4kpwNqM2htDbOwwPKP2srQG2A7Xdc6VO61JKrNBwBHA6cCLgWlp01FNHEeM5Xwoo/ZuBn4FnJBRe4LPkV2xC3Aa5Sx2AeZisStJbWdnohf3B0SPzGbDyCHeSraOKMEx1SWWEj2eWbq8BMe1rbgo42OVJJXQGOAU4NNET9km0n8AGfWP35K9n5XguOoQb+/vie/DjkRvcerj2lZ8MOPj1VY4pEFSkTqAGcChwJFEr9j+wOCUSaktHU1MdJyTYZvvISZGDc2wzXbzD+BrGbf5amBYxm1m6dbUCUiSWjcU2JfY+OGzxBjHR0jfm2IYXfHfZO/jJTiuKsex/T/lfbq9BMfVWzgBtwCu0iBpoHYGpgMzia18ZwP7EL1n9nSpzJYR6/KuybDNEcAtuExeK74JvCnjNp8N/C7jNrO0GAveQjikQVJvRgMTiRtyV0wmlguaAkwFxibLThqY8cTj7m9k2OYa4LXA73GoTn8sBN6bQ7vvyaHNLN2UOoF2YQ+vVC2DiUdgT13CZlDjf+uK4cSYtaFEj9MIYGQjxhCF7BhgHLB9j9iJ6LHdiSh0R+V6NFJ6dxFPJDZn3O5HgI9l3GZdbSKGMvw+43ZnAXdS7k22PkBM2FXO7OGVymUScBhwALHv+1RgF2KW8UjKfeOWqmgvYo3Wn2Xc7ieAo4gdAdW7D5J9sQvRY1z2e2Yex62tsIdXSmsw8FziA/ckYiyspGLdAhxI9r28OxE7sO2Zcbt1cjHwcrI/99OJ3vsyd+ytIZ6yrUudiCTlZSbwP8QC66lnCBuGAWeQj32Ax0pwfGWMm8hv2NT3S3B8fUVnTscuSckdTuz44+YKhlGuuIv8VhU5jujNS32MZYq5xDyBPOwPbCzBMfYV/5bT8UtSMrNwFybDKHucS35eQDy6Tn2MZYhFxCovebm2BMfYTByR1wmQpKINJyavlHlbS8MwIh4lVinJy6nY0zuffOcqvKQEx9hMPEa5xxdLUtMOJLbJTH1jNQyj+fge+Xou8EQJjjNF/APYfeCncJvGEL3HqY+zmfhJTudAkgr1duzVNYyqRt5LiT0TuL8Ex1lk/IZY6ztPXyrBcTYbr8vpHEhSIYYQ22OmvpkahtF6zCc2Z8nTrsSWt6mPtYj4PLERTp6OohoT1TY38pyQz2mQpPxtB1xN+pupYRgDj++Qv6HE8oSpjzWveAI4O7OztW1jiS8pqY+32bg+n9MgSfkbTfv01hhGu8TLKMaJwOKCjqmouAGYluVJ6sUPCzqmrCLP1UAkKTcjiAXEU99EDcPINh6luN0Ptwe+WsAx5R1PAu8gdpEswusKOKYsYxP5TtyTpFwMAn5K+puoYRj5xC3ktxvY1hwG/DGH4ygivgdMyv6UbNPBwOocjiPPcDiDpEr6NOlvoIZh5BvnU6xBxHCKOzLIvYj4OXBQLmdi28YDCwaYd4o4J4dzIUm5einpb56GYRQTH6V4g4EzKGeP70bgIuBZuR39to0AbuxnvmWINcCOOZwPScrNHsROOalvoIZhFBevIY0O4FDgG8QY2ZTnYBFR/E/O84B70UFs2pD6Wmgl3GxCUuX8mvQ3T8Mwio11wAtJaxTR63sRMamuiOOeD3wReDYx3CKl80h/HbQap+RwPtSkjtQJSBX0TxSzRqek8llDFL2/SZ0IsdHNocDRRDF6MLGhxUBsBu4hhlH8nliBZk7j36f2GeC9qZNo0UJimbZNqRNpVxa8Uv+MBeYREyYktaeVwKnAdakT2YqdgX2AqcCexL1qJ2Kt8OFEkbyuEY8By4EHiV7ce4E7ieMrm48DH0qdxAD8G3EMklQJnyT9YzHDMNLHanxEXYQO4P9I/34PJNYCu2R9YiQpL+OBFaS/eRqGUY5YB5yJ8jIE+Dbp3+eBxg+yPjHqv9SDz6UqeSewXeokJJXGUOAC4AOpE6mhscCVxE5qVfd/qROQY3ilZo0A7iPGx0nSU30LeBvR66uBmQr8DNgvdSIZ6ASekzoJ2cMrNesMLHYlbdsbgN8Cu6dOpOJOBm6mHsUuxG6cKgELXqk5r0+dgKTSO4wo1k5InUgFDSY2tPg5sEPaVDLzd+Dq1EkoOKRB6tsuwAP4BVFSczYT4zY/SMzQV+/2BM4HjkycR9ZeClyaOgkFP8Clvp2GfyuSmtcBvAu4idgMQlvXAbwZuIX6Fbu3Aj9NnYS6+SEu9e2k1AlIqqT9gT8BnyW2BFa3mcTGHV8jVmSom48SPf0qCYc0SL3rIHYiqsuYMklpLALeB/wodSKJjSF2TDuX2Pmtjm4ixnOrROzhlXq3Fxa7kgZuMnAR8Hvg8MS5pDAEeBMwB3g/9S12IcZuq2QseKXeOf5OUpaOAm4EfgEclDiXIgwCXg3cBXyd+m+x+wvg2tRJ6OkseKXe7Zs6AUm1dAqxhNnVwPMS55KHkcRGHHcD3wemp02nEBuA96ROQltnwSv1bmbqBCTV2vOBXwF/I1YsGJM2nQGbDnyKGLP8ZWBG2nQKdR7Rk60SctKa1Ls/A4ekTkJS21hJTGw7n9iWdlPSbJozFngx8FpiG912rC2WArOBx1Mnoq1rx4tS6o+FxGQTSSraUuBi4ArgemBN2nS2MIFYsvH0xs86T0Jrxj8B30udhLbNglfq3RNU/xGjpOpbRfT4Xkes9PBXYF2Br78DMeHuKGLr5IOwhuhyPdGz7bq7JebFKvVuPbGcjiSVyRpi3O9txK5e/wDmA/cDGwfQ7ihiq9/pxMYZXTEba4atWUucnzmpE1HvvHil3vmNXVKVrCeK3oeAhxuxgijM1hIrCQwjhiAMJ3pud27ErsDE4lOutA8Dn0idhPpmwSv1zh5eSdLW3ExsIrIhdSLqm8uSSb1bkToBSVLprCNWpbDYrQgLXql3y1MnIEkqnQ8S46ZVERa8Uu/uS52AJKlUfgX8b+ok1D8WvFLv5qVOQJJUGg8RQxnymNDc7msZ58qCV+rd7akTkCSVwibgVcCSHNreGzgmh3bVYMEr9e6m1AlIkkrhE8RwhjycR2x0pJxY8Eq9u5nY4UiS1L6uAj6aU9uvBY7DSdK5suCVereO2MpTktSe7gHOJoY0ZG1n4H8avz+cQ/tqsOCV+nZZ6gQkSUk8AZwGPJZT+18AdiI2OcrrNYQFr9SMS4ieXklS+9gInAnckVP7LwLOavzuEpg5s+CV+vYocGnqJCRJhXoXMXY3DzsCX+3xz/Nzeh01WPBKzflC6gQkSYX5LPDFHNs/D9ilxz/fm+NrCQteqVk3AtenTkKSlLsLgPfl2P6rgFc85d/Zw5szC16peR9KnYAkKVe/IL+d1ACmAl/eyr+/J6fXU4MFr9S8G4CLUychScrFb4GXARtyan8I0Xs8div/2205vaYaOlInIFXM7sA/2PoNS5JUTX8Ang+syPE1Ps3Wh0qsAsaQzzq/arCHV+qf+4H3pE5CkpSZPwEnk2+xeyrw3m38b7djsZu7IakTkCroG8BJwOmpE1HbWQ8sAZY24iFi2bzHGrGS6C1aRawdvbERm4HBjRgGjGrEGGAHYHtgPDFrfBdgt8a/l+ruBuAUYoOJvEwFvse2n6r/PcfXVoMFr9Sa1wP7AHulTkS1sxS4C5hDLFV0D7CAWJh+KflNpnmq0cBkYBowC5hJXPP7EmuISlV3HdHzujLH1xhJrOPe2xfIm3N8fTU4hldq3Sxi3NdOqRNRJa0GbiF6d25t/H4H1dhedFfgIOCQRhxG9BBLVfFT4GxgTc6v80PglX38N3sTX3KVIwteaWAOB34NbJc6EZXaJqKYvRH4I/Dnxj9vTJlUxmYBRwLPacQeadORtumbwDnk//f3AeBTffw3DwETc85DkjJxLDHZYbNhNGI9Udz+FzE+cBztZybwz8CVxJji1O+JYWwGPkIxXkR80e0rn58UlI8kZeJI4BHS38yNdHEn8HliTKDL1m1pFPASYuKOfydGilgLvJpiHETznSDvKCgnScrMM4jtIVPf2I1iYhVwBfAWYApq1jDghcTYRp+MGEXEMuAYijGFWEml2dxmFpSXJGVqPHA96W/wRj7xEDH+74XE7GsNzGhiG9drae7xr2H0N24B9qQYOxJj85vN7Y6C8pKkXAwmJir4AV6PWAJ8iRirPRjlZSbwGaI3LvV7btQjLqS4CcWjiDV9+5PfJwvKTZJydRywkPQ3faP/sQz4KlHkuiNlsUYAryOWa0t9HRjVjHXAOynOMOCqFvI8rMAcJSlXY4Av0L3blVHeWEX0CJ2Cm/KUxXOBa0h/bRjViQXAERRnMHBxC3neh0vDSqqhQ4Dfk/7DwHh6/I7YOc+VFcrrQOASHCZk9B4/IbbJLsog4Act5trX+rySVGkvB+4m/QdDu8cDwMeB6b2/XSqZ/WitN82odzwBvIFiDQK+PYCcZxecryQVbjDwT1j4Fh0biWXETsXJZ1V3CPAr0l9TRvr4HTCVYg0CvjuAnG8sOF9JSmoQcAZx80v9oVHnWAL8JzC5ubdFFXIScDvprzGj+FhJTEwrelLpEOD8Aeb+loJzlqTSOAT4Di7En2X8FngFMLQf74OqZzDwVmA56a85o5j4DTCN4g0HLm0h357xKMUtlSZJpTWGGIvWiSs7tBKrgW8Bz+zneVf17QR8HSe21TmWAq8ijbHAdU3k2Fd8uujEJansdgPOJXoqN5D+w6bMsRj4ELBzS2dadXIkDnOoW2wAzgN2II0JwF/7yLGZWEfc1yVJ27Az8BrgAmJ729QfQGWJvzfOy7DWT61qaCjwb8Ba0l+jxsDiOmB/0pkN3LOVvFqJ8wvOXT246LFUPR3AAcSi/McBR9N+a8heDXyWGMvXLkYAexKT73YDdm3EeGBHovdrHDE+cDviS8BQYozrZmA90cO0thFPEuNelwMPN+I+YuH+BcB8YmJQle1PzKY/MHEe6r+7gfcDP0uYwzHAZWTTs7yJGGp1ewZtSVJbGkxMevtX4HJiUkTqXpk8Yh3wfWIt1jqbBDwfeDcxJvV6YshGirGpDwK/Bj5HLKV3ENWbBDgU+CSOia9KLAbOIf1uh68m2ycEFxSbviT1z6eo3uPyQURPwjuAHxEfIKk/xAYSK4D/A/bI8iSVxCTgdKIguwZYRvrz3VesJsaVfwp4IenGVfbXMcAi0p8/Y+vxEPElb+S23sCCDAI+Q7bHth6YWeRBSFJ//YNYJ3f31IkM0HRirOvXiEdqVZjJ/gjwMWL2fR10EL3Tbye+iNSl+NoI/An4KHAYxa+L2h87EpuPpD5nRncsAd5DOZbqGgf8nOyP8ZtFHoQkteIq4oa1DHhB4lyytD2xaP/HgF8Cj5H+g6/nB+B7iSXaqm5P4M3Aj6lG720W8TCxpvTJlHP4QwdRYK0n/blq57iXeAo1ove3qzD7AXPJ/jifxJUZJFXA59ny5vVF0j9yy0MHsDcxTvMrwM3EmNkiPwAXEr2fZfkAbMVQ4HnEmNe7SF9UpI7lRO/WcyjfJOnjcMWTFHET8HLKtb332cQEzTyO930FHocktez1PP0GdjdwVMqkCjICOJzohfkuMRQij/WA7wHeSDl7A5sxBjgTuIhy9ZSXLeYBHwB2ae0052IP4std6nNT91hLLMl1eHNvS2FGEhND8zruO6jufU1Sm3kGW7+RbSIWQh+XLrUkRgFHED2x3yQWY291JvMcokc59WzsVowlZnFfDqwhfUFRpVgPXAI8u99nPR+jgItJf17qGF1fciY2/W4U5xnkv0HJ8YUdjSQNUAexneW2bmgPAq+lfI9rizSUWO/01cTauL+i93N2F7E9aJkeaTZjBHAGcCmxUkHqYqIO8UfgZaS/FjqIVSdSn486xErgh8Q64WW9L74dWEW+5+FbhR2NJGXke/R9c/szcGyqBEtqAtHD8S/EY8NfUr1Ct4NYzuqbOFwhz7gXeAPpe/vfitt4txIbiE1gXk+5J5vuSvdE5DxjPuU+D5K0VafS/I3uStzVqQ6mAP9OdluKGs3FXOJLUcqlzV6Ew1SaiQ1AJ9FbWsYhC091FrGCSN7nZRMxIVKSKmcovT+i31pcRux+puoYSgxZuAZ35Uodd5B2GcDnAE9sJa92jxXEVr+vA3Zu+ewWaxfiflzUOfpcMYclSflodXzfr4n1bss6lk2xVu6niPHYqQsKY8u4Cthrm+9cvp5FbH6S+hykjjuJ5RlPBIYP6IwWq4NY/aXI9/CPVG9nTknawiQGtq/6ncSjv7FFJ66t6iC+iFyBvbllj/XE1tIpxkQeSDGPwcsU9xLzFl5LdTdM2JvY/rrI87aMem5/LqkNncfAb4pPAt+gfOtRtosxxCS6OaQvLIz+xX3AC5/+luZuf2IDjdTHn0esIzaC+AIxxrXqW6iPBj7NwDonWomNxIYzklQLuxAFa1Y3ybuADwPTizyINjWNeCzruMzqx0XECiBFOpjqr9KxCvgL8YX7rcBhVHtXw546iGURF5Pm3LqbmqTaeQ/53DD/AnyQeBSn7Dwb+CkOW6hbLCNWUyjSEcSkrdTH3lc8CvwJ+AHwb8DpwCzSrnyRp6OAG0l3vr+a/yFKUvEGE2vu5nkDnQP8LzFJpC49MEUaRKy28EfSFx9GvvE1Yqe0ojyfGAaQ6njXAAuJa/tiYmzze4jr/SBgh/wOvXRmEDv2pbz+fk611hVva84cl/pvNrGlbhEftKuB3xOLuncCNxPrX+rpRhDLJf0rDhNpJ3cDZwJ/L+j1XkEMCeivTcSThq6f64mxpmsaP1cSQ6ZWNH4+2iMeIZZGfGKAudfB7sBHiL/1lBuV/JXYlGZlwhwkKXevIk2PwhPEUk3vJya+pd6ZqgzGEcNB+rtWslGfWAW8BtXZLsSTrzJsCnI7MD7fw5Wk8vgs6W+8K4BfEWP1jgNG5nnAJbMLMSP7cdK/D0Y54svEBiKqj92IVSRWk/762kxsilL0pElJSmoQ8CPS34B7xlrgD8B/E5N66tgLMYUobMryAWiUK26gntd9u5kNfJ1y9Oh2xV3EF21JajvDiM0LUt+Ie4s5wHeBNxNrilZ1tvYM4FuknTRkVCPuIQomVc9RxFbAm0h/HfWMW4FdczxuSSq9YcClpL8hNxtPEJPgqrJQ+t7A+cRkvdTnzqhOLCcmFan8hhM7u/2F9NfN1uJ3wPa5Hb0kVchgYj3G1DfmvmITcDmxpmjZ7UsMGXENXaPVWEss2aVymgp8knJPOL0Ml4eUpKd5F+XsiVxHDGvYN7cjz87+xBqjZXukaVQzNhC9hyqHocBLgKsp/5fZr+I6u5K0Tc8BlpD+Zr2ZWL/zv4BJuR5xNp5JDA2x0DWyjk20tnausnMAsb33MtJfD33FOrxeJKkpE4hdeFLdsP8BnEOxu1C1ykLXKCrehYo0g1gy8XbSv/fNxkPA0XmcDEmqs9cTOyUVcaNeD/yE6GGugv2x0DWKj3NQnmYTG8GUdQJab3ETMDn7UyJJ7WEi8APyu0nfC3yI6iyZsy+O0TXSxSbg1Sgrg4hJsJ8gNmVI/f62ek18BjctkaRMHEFsCpHFDXoVUUQfD3QUeRADsA/wYyx0jfSxAXgpatUE4Gzg+1RjTG5vsRR4franR5IE8GJiEfP+3pg3AtcCrwPGFJ516/YBLqL8M7KN9orVxCYH6tsY4GSiF/Rv1OdL6xW4c5ok5aqDWJrnT/R9U/4z8K/A7kkybd3eWOga5Y6HgZnoqSYRPeD/Q9x/yrjU4kBiGdFDLUkq0NHEZLP1xM14E1EIvx+YljCvVu0FXICFrlGNmAvsTPvaAXgu8D5io5eFpH9P8oyLgPGZnDlVSlXG/kntYBLxwXMdcH/iXFqxF7EE0ZnERBapKq4nttrekDqRHA0DpgP7NWL/xs+pKZMq0FzgXODK1IkoDQteSQO1D/Bh4BVY6Kq6PkcMHaqy4cCexJOhrphFfBmdSnvuGrYC+Djwv8SGEmpTFrySWrUf0aP7Uix0VQ9nEo/1y2QQsD2wYyMmEhOtJjZid2CPRozHz/Uum4mVbD5A7HypNucfhqT+OpAodF+M9xDVy0rgUGI92aztR0yUGkL0tA4memRH9IhRxIoIoxs/xxLFrn9n/XMFsTb5bakTkSRVz+Gk3S7ZMIqIvxOFaNZGAAtKcHx1jmuJ+5QkSf12PPAb0n+YGUZR8TnycVYJjq2O8Uuqs6W6JKlEOoghCzeS/sPMMIqOTcAJZK8D+EsJjq8OsZHYufGgfr0DkiQRSxe9jhjDmPoDzTBSxgPE+NmsnVCCY6tyPAmchxuGSJJaMA54L7H+b+oPNMMoS3yDfFxfgmOrWvwDeDvV2lZdklQSU4jxik+Q/gPNMMoWm4Bjyd6xJTi2KsRqYvZ7VmMAACAASURBVGc0x+dKklpyFDH+bQPpP9QMo8xxN7HCQtZ+W4JjK2vcALyZfIaUSJJqbgTwT8DNpP9AM4wqxUfJ3oklOK4yxV3Af+DYXOXExazTGUXsirMKWJY4F9XbNOAtwBuAnRLnIlXRamA2cF/G7d5Me68ycDtwMXBJ43dJNTEUeCtxk9tE9zfbJcCXiT3QpSwMBU4HrmbLa80wjNbiQrLXbuvyrgc6gfcRXyAk1dCewN/o/WawCnh9ovxUD/sAnwYeJP2Hm2HULY4iW0OARSU4rjzjAeBbwEuJrZIl1dhE+rel5JuTZKmqmgC8E/gz6T/cDKPO8Qey94ESHFeWsYRYWeEcYO8Mz5Okkuug/9uybgBOS5GsKmMH4mnANcRjwtQfcobRLnEK2doZWFOC42olNhGb1HyH6KhxmILUxs6ktRvJKuDwBPmqvCYRHyrXAOtI/2FnGO0YfyF73y/BcTUTi4DLgP8PeC4OUVCFuEpD/v4CHNzi/3c5cCQwJ7t0VCGDgEOBk4lepYPxb1Yqg5cQhV9Wng38LsP2BmolsbPZrY24pfHzsZRJSQPhh2e+pgH3DLCN+UTR++DA01HJDQL2A44BjgeOw4XXpTL6K613ZGzLXRQ7JGA9sJDoULm78bPr9wcKzEMqxJDUCdTckRm0MRW4ktiK8skM2lN5TAEOJD44DwOehQWuVAUHEdvdXpdhm98B/iujttYBSxuxhBiKsIgocLt+PkiMwZXagj28+fog8MmM2voV8ALiW7mqYTixQsfuwB7AdGAGMXN5b2BcutQkDdCVxD05K7sRxeigxj+vJYYWrGr8XAk8SgwreHQr8RBRxD7Y+GdJPdjDm69hGbZ1AvBt4DXE5AEVazIx3GBG4/fxxEoJI4hNHv7/9u48WrKqPvT4twdo6GYeRAR9gITJBhURodFIcESNGnFAwYCKgiAoGlcckhfElzhEeSoIBnBaCipx4CEqQ4AI2ghIMyniwKRhphmaqQe67/vjV7Vq37qn6tatOqf2qXu/n7X2KjjDPr9z6tyuX+3aZ+9mWQCsB2zSeJU0Pe1PjHt9Y0n13UF8QV5BJLmrS6pXEia8VXug5PoOJv5R/EjJ9WqiHYgPtP2Irimb5Q1HUs3MIsa/PrzEOu8vsS5JCbs0VGtfyu3j1XQ0cFIF9c50WwOHEtN97pI3FEkj4BFgS6K7gSTNWPOAhyl/LMTVwBuGeB7T3YuAHxETfuQe59JisYxWeReSam/25JtoACuIAcXLNhs4gxi7Uf17IfBz4FLg9cCcvOFIGkGH5Q5A0uTs0lC9pxHjK65fQd0PEklbWQ9NzBRPB04A3pg7EEnTwkJiogZJNWULb/XuBI6sqO6NgfOI4WzUm/cSH0wmu5LKcmDuACSpLj5DdX3IrscxXSezOTFuZu7+fhaLZfoVp3+Xas4uDcMzB7iImDGtCpcAryRm2NF4ewI/IEZhkKQq7A5ckzsIScXs0jA8q4nhru6tqP6/Ab6JX2LaHUA8mGayK6lKb8kdgKTOTHiH6y5i8oiq5i8/EPhcRXWPoncDZxGzoUlSlf42dwCSOnMYpuG7hZiC9q8rqn9vYjD0yyuqf1QcAXwFv9RJGo7Nga8TY69LqhkT3jwuJRLebSqq/+XEUGgzdZicg4HTsXuHpOH6PXB17iAkTWTrVx7N/rz3VFT/LGLCi7+pqP462w/4Gia7kobvlbkDkFTMpCCvlwAXUN0Xj4eJaXNvqKj+utmGaF3ZJHMckmamR4jx0VfnDkTSeLbw5nUR8H8qrH9D4GfEzGLT3VrA9zHZlZTP+sBuuYOQNJEJb36fAC6usP6tiNnYNq7wGHXwSeB5uYOQNOPtkzsASROZ8Oa3BjiI6vrzAuwCnMP0HZ7r+cA/5A5CkjDhlWrJhLce7gbeRnXj8wK8EPg20+89nwOchiOOSKoHE16phkwS6uNW4iHCfSs8xi7ApkS/3uni3cBhuYOQpIYNgZOBx3MHIqnFhLdeLiNaYrer8Bh7AsuBX1Z4jGFZF/gR8aCIJNXF+UQjhqSamG4/b4+6Zn/euys+zqeIyRlG3eHAlrmDkKQ2jtQg1YwJb/3cQ0xKUeU4jrOIyRleVuExqjYXODZ3EJJUYNfcAUgaz4S3nv6bGK6sSmsBPwCeW/FxqvJa4Bm5g5CkAgtzByBpPGdaq6/ZxPi5VbfC3g3sDdxW8XHKdh7witxBSFKBpcBmuYOQ1GLCW29PAa6l+n6qfwBeTPV9h8uyBXAn/kIhqb42IKYallQDJgz1di/V9+cF2AG4HHhBxccpyxvw3pVUb9vkDkBSi0lD/f0c+JchHGcbYDHwDWD3IRxvEK/OHYAkTWLb3AFIarFLw2iYRfRZffkQj3kncD1wHzBWEE+79mXp/98FfLikuNYCHgQWlFSfJFXhKGICCkk1MDd3AOrJGDFu7jXAVkM65tMapQznl1QPxKgSJruS6m7T3AFIarFLw+i4j+H0563CzSXWtWeJdUlSVUx4pRox4R0tlwH/O3cQfbitxLqeXWJdklQVhyWTasSEd/R8Crg4dxBTdGeJde1YYl2SVBVbeKUaMeEdPWPA0cCa3IFMwX0l1rVNiXVJUlXWyx2ApBYT3tF0I3Bh7iCm4MES63pqiXVJUlXm5Q5AUosJ7+g6J3cAU/BoSfVsQAxLJkl1t3buACS1mPCOrmtyBzAFy0uqx+HIJI0KW3ilGjHhHV1l9outWln9jW3dlTQqbOGVasSEd3StkzuAKShrRr9RelBP0sw2imOmS9OWCe/oembuAKagrJbZsrpGSFLVVuYOQFKLCe/o2jd3AFMwv6R6Hi6pHkmq2orcAUhqMeEdTfOAA3MHMQUblFTPKkx6JY0GE16pRkx4R9NRjNZ4tGXOOPTnEuuSpKrYBUuqERPe0bMTcHzuIKaozOT85hLrkqSqlDnhjqQBmfCOlnWB/2T0xqN9eol1/abEuiSpKktzByCpxYR3tJwELMwdRB+2K7GuJSXWJUlVMeGVasSEd3T8PfDO3EH0aYcS61pcYl2SVJX7cwcgqWVu7gDUk52Bk4d0rCeBc4BzgeuIfmhjJdRZlnuAm4i+zJJUV/fmDkBSiwlv/c1neP12fwh8ELh9CMcaxM8w4ZVUb7flDkBSi10a6u/LwLMqPsYYcCxwAPVPdgHOzh2AJE3i1twBSGqZlTsAdXUo8PUhHOcfgc8O4ThlmU2Mx7tV7kAkqcBKYlSdNbkDkRRs4a2vXYjW3ap9idFKdiE+RL6ROwhJ6uDPmOxKtWLCW08LiH678ys+zveJrgyj6DRgde4gJKnA73MHIGk8E956Oplo4a3SpcDBjG4rxO3EQ3aSVDc35A5A0ngmvPXzDmLM3Sr9FngdsKLi41TtXxl8yDRJKtv1uQOQNJ4Jb70spPp+u3cA+wMPVXycYbiO6JYhSXViwivVjKM01McC4CpikomqPAy8iOn1c9u2wO+AebkDkSTil7P1KHfCHUkDsoW3Pk6h2mR3BfB6pleyCzHW5adzByFJDb/GZFeqHRPeengX8PYK6x8j+gX/d4XHyOnfiH7JkpTbL3MHIGkiE978dgVOrPgYHwTOqvgYOa0kRpxYmTsQSTPeL3IHIGkiE9681iPG2123wmOcAHyhwvrr4lrgH3IHIWlGGwMW5w5C0kQmvHl9Bdixwvq/y8xKAk8EvpU7CEkz1m+ApbmDkDSRCW8+7wYOqrD+i4FDmHnj1L6bmFRDkobtvNwBSCrmsGR57AZcAaxTUf3XE8OPLauo/rrbiEj4n5s7EEkzyn7AJbmDkDSRCe/wrQdcDexQUf1/BvYG7qyo/lGxGXAh8JzcgUiaER4BNgVW5Q5E0kR2aRi+U6ku2X0QeCUmuwD3E60tDhEkaRguwmRXqi0T3uE6HHhrRXUvB15LzDqm8CDwUuLhPUmq0n/mDkBSZ3ZpGJ7nAJdTTb/dNcCbgB9WUPd08SFiRra5uQORNO0sBzYHHs0diKRitvAOxxbA/6O6h9SOwWR3Mp8HXgj8KXcgkqadn2KyK9WaCW/1ZgFnAs+oqP5PA1+uqO7p5grg2cDncK57SeX5Xu4AJCm3A4mxcKso3xzieUw3uwA/o7r3xmKxzIzyINXOlimpBLbwVq+qmc4uAA6rqO6Z4EZgf2K84gsyxyJpdH0beCJ3EJK686G1am0H3FxBvUuAF2OfsTLtChxBzH63YeZYJI2OZxOT/UiqMVt4q7WogjpvBV6FyW7ZbgCOAp4K/B3wLeDerBFJqrurMNmVRoJDNFXr6SXXdz8xscQ9JderluXA2Y0yC1gI7AM8j2gFfiYxi5sknZI7AEm9MeGt1tol1vU48BrgDyXWqe7GiJbfG9qWLyDG3NyYGGpuHjCH+HtaQEwfvQkxzehTga2JLz/b4cMt0nRxF3BG7iAk9caEt1oPlFTPamK0hytKqk+DeaxRbpvifrOALYGdiVEidgOeS7Qcl/nlSFL1TgRW5g5CUm98aK1a+wKXlFDP4cCpJdSjelqbmIlvb2JyjBcSLcOS6ulRYmz1B3MHIkl1MA94mMHGeDx+6FGrDnYG3gf8mPhwzT3WqMViaZUTkCSNcyL9/6N6eoZ4VT9rAy8j7qXbyf9hb7HM5PIYMV28JCnxNGAZU/9H9VzsY61iewCfAv5E/g9/i2Wmlc8gSSp0MFP7B/UKYH6WSDVq9gA+D9xJ/kTAYpnuZRkx+ookqYOP0ds/qNfiOK+autlEt4cziCHscicGFst0LMchSZrU64BbKP6HdAXwBWIcV2kQGwLvBa4mf4JgsUyX8hf85U0aWQ5LNnxzgP1oDT31GDE15U+A+zLGpelpd+AI4G34ZUoaxEHAmbmDkNQfE15pZtgAOAQ4EtgpcyzSqFlMTDEuaUSZ8Eozyyyir+8xwKvw3wBpMquBFxBdhCSNqNm5A5A0VGPABcBriJbek4luNZKKfRGTXWnk2bojaWPiIbejcUpjKXUrsJAY+UTSCJuTOwBJ2S0HLgNOImZy2xGHxpMADgRuyh2EJEkq32zg74AryT8UlMWSq5yGpGnDLg2SutmPmDTlJbkDkYboj8BzsX+7NG2Y8ErqxZ7Ax4G/xX83NL2tAhYBv84diCRJymM34HvEUE25f3K2WKooH0WSJAnYGfg28CT5ExSLpaxyLv6CIU1L/mFLGsQORFeHg3DUF422m4E9gIdyByKpfH5ASRrEUuBs4Axi+uKFOKGNRs8TwMuJYfkkSZK62g74GvHgT+6fpy2WXsoa4K1IkiRN0TOBr2MfX0v9yz8hSZI0gO2Bb2Dia6ln+SqSJEkl+SvgW5j4WupTLgDmIkmSVLIdiQfcHMfXkrMsBhYgSZJUoZ2AMzHxtQy/LAE2QpIkaUh2Br6Dia9lOOW3wGZIkiRlsAvwXUx8LdWVG4CnIkmSlJktvpYqylXAJkiSJNXIzsTDbY7qYBm0XErMAihJklRLOwDfxMTX0l85G5iPJEnSCNgOOA1YQf4kyjIa5YvAbCRJkkbM04EvAY+TP6Gy1LOsBt6PJEnSiNsC+DSwjPwJlqU+5QFgfyRJkqaRjYCPA/eSP9my5C3XEF1fJEmSpqV1gaOAW8ifeFmGX75J3AOSJEnT3hzgQOBq8idhlurLw8DbkSRJmqH2A34CrCF/YmYpv/wS2BZJkiSxM3Aq8AT5kzTL4GUF8M9Ea74kSZISmwIfBf6H/Embpb/yS+ILjCRJkrqYC7yZmHI2dwJn6a08DBwJzCp4PyVJktTFbsApwCPkT+osE8tq4KvEuMuSJEkawPrAEcAS8id5lii/AJ7X7U2TJElSf55HtPo+RP6kbyaW3wAHTPouSZIkaWDrAm8DLiR+Ws+dCE738nvgrcDsXt4cSZIklWsr4MPAdeRPDKdbuQY4GIcZkyRJqo1dgOOJFsncyeIol/OBl07x2kuSJGnIdgWOA24gfwI5CmUp8AXgWX1ca0mSJGW2HXAscAmwivzJZV3KauAion/uvL6vriRJkmplA2KkgdOB28mfdA67rCGGFTsa2HLAaylJA3PWGkmq3l8BLwH2Bf6a6ZkEPk60bv8MOAf4S95wJKnFhFeShm97YBGwN7AXsJCY8niUrCIm6rgMuICYqnlF1ogkqQMTXknKbx4xzfHujdddiSR445xBJcaAW4iH864CfglcCTyRMyhJ6pUJryTV1+bAjsAOwLaNsg3wNKJbxDolH+9e4Dbg1ka5mZj57DfAoyUfS5KGxoRXkkbXRkRSvEmjbAAsaJR1iG4Sza4SKxplZeN1GTFM2FLg/sarXRIkSZIkSZIkSZIkSZIkSZIkSZIkSZIkSZIkSZIkSZIkSZIkSZIkSZIkSZIkSZIkSZIkSZIkSZIkSZIkSZIkSZIkSZIkSZIkSZIkSZIkSZIkSZIkSZIkSZIkSZIkSZIkSZIkSZIkSZIkSZIkSZIkSZIkSZIkSZIkSZIkSZIkSZIkSZIkSZIkSZIkSZIkSZIkSZIkSZIkSZIkSZIkSZIkSZIkSZIkSZIkSZIkSZIkSZIkSZIkSZIkSZIkSZIkSZIkSZIkSZIkSZIkSZIkSZIkSZIkSZIkSZI0kP8FfBK4EngIeBJ4ALgC+CywS77Q+vY+4LhGyWGsUW6qeJ8q1S2efkyHc5AkSQOYAxwPrKSVGBSV1cCXgbXzhNmXm2jFn4MJbz1Mh3OQJGko5uYOoAKzge8BBzT+/y7gZOBXwKPAVsBrgYMb2x4JbAu8Blgz7GCVxfMbr09kjWIw0+EcJElSn/6FVuvXfwEbddju5YxvAX7PUKIbnC28kiRJM9jTgeVEcvU/wPqTbP/vtJKxq5PlaYI2C3gvcCPRBeK4ZLvZwCHAZcAyYBVwK9GivHWX4+4IfBG4trHfk8CDwOXAR4ENCvbp1jWjKPntN7Ztga8Atzf2uQ/4EbB3Wxz9JryzgcOJ672SaHW/EjgaWCvZZyOi9XKMuD5bdKj7/yb1H9ZHPO3WIlr9FwMPE9fgbuDHwJuJ+6HIHOJ6X0T0E1/deL0IeHtj/WRxHETcEyuBpcA5wO49nsNCWtdrDHhV2/brAr9L1h/Ztn6Qe3KyvxNJklSiT9D6ED6qh+23Bv6pUT6SLE8/yE9lfGJ5XGObDYGL6ZyALgNeXXDMQ4AVXfYbA25hYlI6lYS339j2JZK8Tv2d3912bXrV3OcPRPLcKa6rgE2T/c5M1h1dUO8s4ovNGPA4xUlZt3jaz2ErIuHrdp1/AqzTtt8WRJeZbvtdzsSkPY3j+A77PQHs0eM5HJksvwPYOFl3crLuB211DXpPdvs7kSRJJUuTjqcOUE+zjscar4uBNwJ7Ac8kEq2fNtatAU4H9gcWAccSLYJjRGvzs5N6dyRaDJutll9u7LcXcCDw6+TY32iLaY9GuS3ZZo+kNPUb2ybA/UndlwNvaez398ANjE9o+kl4m+VCoo/1IqIrSXpO5yX7vawtnnYvStaf2Uc86TmsxfjrfzHwJuK9OQT4fbLuhGS/uYy/75YQ/cP3abwuSdb9ivH95pvLlxP3xWca5/TqtjrP7fEcYPwXim83lr0qWXY74xPhQe7Jyf5OJElSBR4iPnjvHbCeNDm7jImjOLw+WX9Mwf7bAo801l+SLD822e9TBfttkay/vkNsk/Xh7Te2f072u5iJDzSux/ikt9+E98dEt4bUU4C/JNvs21g+G/hzsnzbtv1OSta9so940nM4NFl+LhO7LmxO/MTfTPDmNZYfkuy3mImtv/May5vbHFIQxxjw/rb9tiJa1ceIrhG9nAPEF5f0Wr6H1pecVUQinhrknpzs70SSJFWgmSD8acB60g/y9gQB4GxaiUhR30yIltX2RG1jYPtGWa9gn73onMg0TZbw9hvbFcmyPTvs98Ye4iuSXs+FHbZ5T7LNScnyTybLP5Ysn0MrkbuTzufaLZ70HM5Llncan/lAWl1gml0vLkj2e0GH/fZOtjm/II7HaSXQqdvp/F53ex9eTOtvIS0fL9h2kHtysr8TSZJUgbJbeJcxsTUSWolWr+XAtv1nEUnVAUTf4VOIESXSUSP6TXj7je2B5Jw7PZj1lB7iK9LcZ2mXbbZOtrssWb4d0TVjjGhhbtov2f6zU4gljSc9h3say+6fYl33NfZ7qMs2s2j1jU7vzWYcf+iwX7f3erL3ob1P8EUU38tpjFO9Jyf7O5EkqRam2zi8NxGtbJsTfXjvnmT79Wm1eq1mYgvYPRSPzbvJFONa0HidBXwA+EcmPsD0CNFaWPQw2VT0G1tzRItm4lek6Kf1qei2f/pepUPJ3QJcSrRaLgR2JRLftyTbfHPAuKB13aZ6js1YuyXKY0RivAHFw+RVMf7zFW3/v6LDccq4Jzv9nUiSVAvTLeG9gNbPygcQD+B0syfxQQ+RcLUnvKs77PcIkSDdRUxiMZlbGq8fJh5Mghgi6iRiZII/Ef1DoXOy2at+Y3sI2IzuCXOnocF6tWmXdelxH2lb93Ui4QV4K3Ht3tD4/yXAbweMq3nMjRn/QFcvmtdtsy7bzCK+hDW3r9rmRLeV1P7ESBcnti0v457s9HciSZIq8Axawyv9heI+ianv0fpZ9oxk+WQ/F/+8sf5JOidx2xD9H/ei1T+z2SfzUYpb+ub2cOzJujT0G1s6jNlzOuz3zh7iK5L+tN6p7jcn25zatm4B8bP5GJGgvzLZtujBvF7jSc/hsmT5Th32u5S4rqtoJbBpH969Ouy3KNmmqA9vP+91t31/nKz/Cq1uCU8wsX/yIPdkP/eCJEkqQfqQ04XEmLRF0oekVgG7Jesm+yA/JtnmSwXr1ycSs2afzWZLejMZv5vih6wO7OHY6eQBRU/F9xvb+5L9ziuIbxNi4opBE97/YvwEE82Ybky2eU1BHemDdtc3XlfSvWV1snjSc3h/svz7TOzHvCetvsRpd4F3JPstZuLDZ+2jNBw6SRypfhLedCzeSxvnkY7AcW1bjIPckya8kiRlMgf4Ia0P4zuJrgovIVrg3sLEyQ8+1FbHZB/k8xmfjHyH6Oe4FzH26nXJuiOS/dIxWc8nfpZ/ATFO6im0xkMdI/qSLio49lXJNp8gErF0u35jW8D4hPbnxKgMi4B3ET9xp9dskHF4f0UkUouIYbrSZPcqih+A2qegnrOnEENRPOk5zGf8WLs/JbqELCKS4aXJurRP61qMf0+WEDOmLWq8pu/5lRSPw1tWwrszMeLDWON1+8byuY1jN/f5fLLPIPekCa8kSRnNJp5Sb04z3Kk8Tkxz266XD/Ltiafru9XfPq7pS+k+o9V1tEZL6JTofL7DvoPGBjERxV1d9knHve0n4b2N8Ql3e7mN6G7RSfs5vaHLtr3E034O2wN/7BLfGsYPjda0JeOT3qJyVWO7XuJomkrCuzbjZ4k7tm37nWhNPbyGuBdhsHvShFeSpBp4BpHYXUUMC/Uk0VK3mJj6tNNsbL1+kK8LfLBR34NEa9gdRN/gTuOS7g6cRTzZvop4ev9CoovFPGJWszuIn+uvK9h/PvAFou/lysY5FQ3D1k9sEF0XPkuc+wriYa7LidbgWQyW8N5EdF84nnjQbHkj/luIRL5T95OmjyV1LaX/iQ66ncN8osX/cuK6rSSu21nAC7vUOZfo43wh8Z6uIt6XC4huD0UPiJaZ8KZfhBZT3Er+gWSbO2j18e73njThlSRJKtm/Mr61WZIkSZo25gI300p4d+u+uSRJkjQajiIecDuLVrJ7UdaIJEmSpBK1P0T1KDHbmiRJkjQt3EM82PYYMTnGHnnDkSRJkiRJkiRJkiRJkiRJkiRJkjQTzQNOBO4GVhNTqn4ga0TVSUcw+Ogk23abuWu66Da97xgxu9ufgK8SUynniq8Os5O9j5hx8Li8YUiSpH58komJznE5A6pQeo6PA8/ssq0J7/iyGnh/pvjqkPDOhPtBkiTm5g6gIq9I/vtIYAlwb6ZYhmld4D+Al+YOpAZuB95YsHwDYF/gw8A6wAnAL4CrhxTX8xuvTwzpeJIkaZr6HTOn5aqo5fLQDtvOhBa9XltQD0u2/Y+qg6qpmXA/SJI07XT7+bp9m5uAWcB7gRuJn7ePS7abAxxCTGP7QGP9A43/f3tjfafj3wTMJvpIXgesBB4CfgQsbGy7BfA1op/xKmKChbOAZ/V5zkuJWcjGgPuBzQu2nSzBGfSci3Q6Zvt+BwHXEtdqKXAOsHuHOrvpNeHdKNn2yg77l31/TBbf7EadlwHLiPviVuBkYOsu57IW8UvGYuDhxn53Az8G3tw4j6IYJvtbkSRJNTTVhPfUtm2Oa2yzBfCrSeq7vLFd0fFvAk7rsN8yosvBnV3W79jHOd8EfDD5/zMKtu2W8JZxzkV6SXiP73C8J5j6zGq9Jrzzk22v6bB/2fdHt/g2JGaS61TfMuDVBfVtRXxR6BbLT4juG+0xmPBKkjSC9miU22h9eDeXNTWXP9Z4XUz09dyLeOBrLuOTmSXAwcA+jdclybpfMb4fdHP5aqKV7d+AFwKvI1p6m+vXEH2KDwcWAQcwPjE8ZQrnnCZQc4BfJ8te0bZtp+SzjHPuN+FdTlyrzwAvIpK6NJZzO596oV4T3rck255ZsH8V90en+GYBP6V1b5wO7E/cG8cSrbXNa5WOLLEW49/vi4E3NWI9BPh9su6EZL9ufydO3SxJ0ojo1pKZtmRdBqzdtv6QZP1ixreMQQx5tjjZ5pAOdR/Vtt+ebevbk9F9knVXdDu5DufTTKCeCzzZWHYr0ZLZ1Om6lHHO/Sa8Y0wcKWEr4kvDGNFNYComi+cpxM//y5JtX9UhrrLvj07xvT5ZfkxBzNsCjzTWX5IsPzTZ71wmdl3YHHiQVgI/r229fXglSRphvSa8+xSsvyBZ/4IO9e+dbHN+Qd2PEq1vqbWT9Q8xMTlZkKz/XYfjFilKoP49Wf65ZHmn61LGOfeb8D7OxEQMYpSFfpKxsSmWr3XZv+z7I60/vV5n00ru7X6/QwAAA/tJREFUO/X9PT3Zd9vGsvOSZbt02O9A4J8aZdO2dSa8kiSNsF4S3mXEQ0Lt7qOVlHYyi3g4aIzxw5016/5Dh/26rZ9FcTI0maJ95gO3NJY/Sevhr07XpYxz7jfh7XSt+k3Gek10r6N4NIsq74+0/vR63U3vcY8RSSzEg45jxEOK/TDhlSTNCNN1HN5e3EP0l2y3UeO1WxIxRiQ+GyTbp4rqnWx9mUnH48ToAucRLYanEV0qOinjnPs12bXqV9E4vGPACuAvRELaTZX3R7tNetgmtaBtv6l2+5AkaUaZyQnv6g7LHwI2a5ROZtEa9qtbS19O5xMPY72NaOE9tsu2VZ5zp5/oq7aceKCrX8O8Px4hkte7gNf2sP0tyX4bN4okSeqg6Cfbma45RNWGxNPuRfYmWu/S7evoA8SYtgCfoHhsXhjsnFc2Xtcr2GcOsGVPkY6OKu6P3zRen0I8aPjrgnI/8QV1LvEAGsBvG6+bATt1qPtSolvLKjq//5IkaQT10oe3U5/TdyTbLGbiA1XtT+EfOoW6B13fzz6HUtwPNDXIOd+aLN+2bb906K9OfXin2vd3Mv1cw6nsP8i16lT/McnyLxUcc31afbLvpfXLzPuT/b7PxAch9yS6ZYxRPPJHOiNh+2gUkiSp5gZJeNcCrkq2W0LMArao8ZqOs3olUxuTNkfCCzH7V7eEd5Bz/mqy7hriJ/l9gI8Qo1WsofiYo5rwDnKtOtU/n/Hn+x1iPOK9iLF90zGcj2jbLx1r96fE9V9EJMNLk3VFk1ak5/EJIkFe1OG8JUlSzQyS8EL8DJ8mA0XlKib+XF/XhHd7YtayTgkv9H/O2zN+TNu0fI/epxZuV9eEF/q/Vt3q354YsaJbnZ8qqG974I9d9lkDfKzDeXy+wz6SJGkEDJrwQrTMvRO4kHjifhXxc/IFxM/aRQ/81TXhBfgokyc1/ZwzxBiw3yWG11pFzOD1MaIP73RMeKH/a9Wt/nWJ6aEXExNGrALuIL44FI0J3DQf+BAxnfGDRL/qO4CziJn+uu33BWJEi5VEX9/2YdQkSZKkKWkmvFOZXESSJA3AURqk4UmnIV6eLQpJkmaYmTwOrzRM+wDPT/7/j7kCkSRJkqrQ/mDY/nnDkSRJksr1BPEQ2u+AwzLHIkmSJEmSJEmSJEmSJEmSJEmSJEmSJEmSJEmSJEmSJEmSJEmSJEmSJEmSJEmSJEmSJEmSJEmSJEmSJEmSJEmSJEmSJEmSJEmSJEmSJEmSJEmSJEmSJEmSJEmSJEmSJEmSJEmSJEmSJEmSJEmSJEmSJEmSJEmSJEmSJEmSJEmSJEmSJEmSJEmSJEmSJEmSJEmSJEmSJEmSJEmSVG//H8+FL0BauLBqAAAAAElFTkSuQmCC">
          <a:extLst>
            <a:ext uri="{FF2B5EF4-FFF2-40B4-BE49-F238E27FC236}">
              <a16:creationId xmlns:a16="http://schemas.microsoft.com/office/drawing/2014/main" id="{A5E4289F-F9E2-4529-8351-12247DAB323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83"/>
        <a:stretch/>
      </xdr:blipFill>
      <xdr:spPr bwMode="auto">
        <a:xfrm>
          <a:off x="735541" y="16192500"/>
          <a:ext cx="762409" cy="7006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567266</xdr:colOff>
      <xdr:row>11</xdr:row>
      <xdr:rowOff>958849</xdr:rowOff>
    </xdr:from>
    <xdr:to>
      <xdr:col>9</xdr:col>
      <xdr:colOff>800100</xdr:colOff>
      <xdr:row>11</xdr:row>
      <xdr:rowOff>1186390</xdr:rowOff>
    </xdr:to>
    <xdr:sp macro="" textlink="">
      <xdr:nvSpPr>
        <xdr:cNvPr id="4" name="Pfeil: nach rechts 3">
          <a:extLst>
            <a:ext uri="{FF2B5EF4-FFF2-40B4-BE49-F238E27FC236}">
              <a16:creationId xmlns:a16="http://schemas.microsoft.com/office/drawing/2014/main" id="{868C9D12-F915-4784-B5F0-3AF32585E509}"/>
            </a:ext>
          </a:extLst>
        </xdr:cNvPr>
        <xdr:cNvSpPr/>
      </xdr:nvSpPr>
      <xdr:spPr>
        <a:xfrm>
          <a:off x="10263716" y="3025774"/>
          <a:ext cx="232834" cy="22754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201083</xdr:colOff>
      <xdr:row>85</xdr:row>
      <xdr:rowOff>148166</xdr:rowOff>
    </xdr:from>
    <xdr:to>
      <xdr:col>0</xdr:col>
      <xdr:colOff>629708</xdr:colOff>
      <xdr:row>87</xdr:row>
      <xdr:rowOff>137583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FA842C80-5F30-4398-A166-B2FAF73FE31A}"/>
            </a:ext>
          </a:extLst>
        </xdr:cNvPr>
        <xdr:cNvSpPr/>
      </xdr:nvSpPr>
      <xdr:spPr>
        <a:xfrm>
          <a:off x="201083" y="16340666"/>
          <a:ext cx="428625" cy="31326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0</xdr:col>
      <xdr:colOff>1635125</xdr:colOff>
      <xdr:row>11</xdr:row>
      <xdr:rowOff>95250</xdr:rowOff>
    </xdr:from>
    <xdr:ext cx="184731" cy="26456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76A175C5-6143-4BBB-B511-1758684B8F63}"/>
            </a:ext>
          </a:extLst>
        </xdr:cNvPr>
        <xdr:cNvSpPr txBox="1"/>
      </xdr:nvSpPr>
      <xdr:spPr>
        <a:xfrm>
          <a:off x="1635125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 sz="1100"/>
        </a:p>
      </xdr:txBody>
    </xdr:sp>
    <xdr:clientData/>
  </xdr:oneCellAnchor>
  <xdr:twoCellAnchor>
    <xdr:from>
      <xdr:col>9</xdr:col>
      <xdr:colOff>338668</xdr:colOff>
      <xdr:row>11</xdr:row>
      <xdr:rowOff>882251</xdr:rowOff>
    </xdr:from>
    <xdr:to>
      <xdr:col>10</xdr:col>
      <xdr:colOff>32158</xdr:colOff>
      <xdr:row>11</xdr:row>
      <xdr:rowOff>1406931</xdr:rowOff>
    </xdr:to>
    <xdr:pic>
      <xdr:nvPicPr>
        <xdr:cNvPr id="7" name="Grafik 6" descr="data:image/png;base64,iVBORw0KGgoAAAANSUhEUgAAArwAAAK8CAYAAAANumxDAAAABHNCSVQICAgIfAhkiAAAAAlwSFlzAAALEwAACxMBAJqcGAAAIABJREFUeJzs3XecXXWd+P/XpCek0JJAgIR0QECaVCmiIKCgIipgWzuWXdG1/nRd3bWsruuuDXuXogIiKMUCg4ooikqRkgRSgIQQQk2vvz/ed74zgWTmzp1zzuecc1/Px+P9mAHxc9/n3DPnvu/nfApI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SpMjpSJ6BaGgTsCuwIjAaGARuBdcBqYAXwBPA4sCFRjmo/I4FxxDU5GhgBDAUGE9fhSuBhYAlel5JUKxa8GqjdgCOAA4H9gb2ByUQh0ZfNROG7HFgGLAUeJAqOxY24H1gEPJJ14qqFwcAk4prbnbgeJwG7NGI8sDOwEzC8yTY3AguBu4DbgJuBPxHXoSSpgix41V9TgOcBxwNHA3sU9LoriIJjEbCgEfMbcS9RNKueJgDTGzENmNqIKUSRO6SgPO4HfgtcC/yaKIolSRVgwau+DAWOBV7QiJlp09mmx4nCdx5wT4+fc4me4s3pUlMTdgBmPSVmAjOAMQnz6s0c4ErgF8D1wPq06UiStsWCV1szCjgZeClR5I5Nm86AraK7+J3T+Nn1+9KEebWbIUQP7V7A7EZ0/b5zwryy8DhR/F4CXEVcc5KkkrDgVZfhwCnAWUSROyptOoV5gi0L4Tk9fn8sYV5Vtj1RyD61sJ1Bc2O7q24V0et7IVEEr02bjiTJgre9dQDHAa8menOr3pObtYfZskd4LjFUYi7wZMK8yqCrt3YW3UVtV2E7IWFeZfM40ev7A2LYg0NrJCkBC972NBN4HfAqipt0VjdL6R4rPI8YP3xv4989lDCvLA0hJobNoHs87cxGTKW4yWJ1sYgofL9LXDOSpIJY8LaPUcDLgTcAz06cS92tpHsFiYWNn4t6xFLK0dM3hFjGaw9iWa896V4BYVrj3w1OlVzN/Q74JvATYm1qSVKOLHjr75nAW4CziUX3ld56Yq3h+xs/lxBF8EONWN6Ix4hH4iubbHcIsaLBuEbsSEwGm9CIicSGIJOIQncisUmI0nkc+CHwNWLNX0lSDix462k40Zv7NuDwxLlo4DYTE6FWEcXyeuJvdxCxi90wYhexZjdWUDn9ATgPuBgnuklSpix462UyUeS+geov8yS1q2XAt4Cv4O5ukpQJC956OA54J3AqjrmU6mIjcBnwBWKHN0lSiyx4q2sYsWbuucABiXORlK+/Af8HXASsS5yLJFWOBW/17AC8FXgHMQFJUvtYAnyJGO7waOJcJKkyLHirYzLwbuCNwHaJc5GU1gpinO/ncJyvJPXJgrc6riPG6kpSl07gOamTkKSycw3O6vDLiaSn8r4gSU2w4JUkSVKtWfBKkiSp1ix4JUmSVGsWvJIkSao1C15JkiTVmgWvJEmSas2CV5IkSbVmwStJkqRas+CVJElSrVnwSpIkqdYseCVJklRrFrySJEmqNQteSZIk1ZoFryRJkmrNgleSJEm1ZsErSZKkWrPglSRJUq1Z8EqSJKnWLHglSZJUaxa8kiRJqrUhqRNQLTwEzGvE/cDSxr9bCawB1gODiettZCPGNmIcsBOwIzAemNCInYGOIg9CtbAaeJC4/pYByxvxGPA4sKIRq4G1xLW5mfjyPxwYQ1x7uwJ7ANOAWcDEIg9CkpQtC17113zgj8CfgVsasTyH1xlCFBmTgN2B3YgCZHIjphBFiU8p2sc6YGGPWNSI+4HFwANEUZuHHYH9gQOBQ4BDgRk5vZYkKWP2oFVHJ3Bswa+5Gbi98dqdwO+JnrOyGEYUwVN7xHSiV246sEO61NSix4C5xNOCe3rEfKKg3ZwutaeZADyb+Ls8HngGxd9TrweOK/g1JalyLHiro5NiCt7lwDXA1cAvieEJVbUj0Qs3HZjZ+H1G4/edE+bV7tYSBe3dwJxGdP3+cMK8BmoicAJwEvB8irnGLHglqQkWvNXRSX4F7xzgZ8DlwB+ATTm9TplsTxS+s3r87Pp9bMK86mQZcBdwZ+PnXURhu4D6X2ODgMOBFwEvIa6rPFjwSlITLHiro5NsC97bgIuBS4B/ZNhuHUxky0K46+cMYETCvMpoHTHk4G66C9queCRhXmXzDOCMRuybYbsWvJLUBAve6uhk4AXvXOAi4EKi103900FMoJvZI7qGTEwnVp+oo83EpLC5dA896Cpq5wMb06VWSfsAZwJnMfCJbxa8ktQEC97q6KS1gncZ8CPgB8BNWSakLXQQq0ZM7xHT6J5Mt0u61JqyEbiPLSeKzesRq9KlVmuHAq8iit9Wxvxa8EpSEyx4q6OT5gveDcAvgO8AVxJrjSqtkcRSal3Lqu1B9BbvQSy9Non8VpXYTEwGW0KsdPAAUdwuIpb3WtD45w05vb76NhR4AfA64BSaXzLSgleSmmDBWx2d9F3w3g18C/ge5Vo+TM0ZTix1NZHYjGMnogjeHhgNbNf4b4Y2/vtNxBjatcRmCk8CTwCPEuNnlxHXwUNYzFbJROC1wBuIseO9seCVJNVKJ9FT99RYA5wPHJMsM0l5OYb4+17L1v/+O5NlJklSDjrZ8oPuXuC9uJ6s1A7GA+8n/u4teCVJtdVJPMK+ihjr55a6UvsZRPz9X03cDzqTZiNJUsbeCMxOnYSk0phN3BckSZIkSZIkSZIkSZIkSZIkSZIkSZIkFcWd1pSF8cABwP7A3sCexDa6OxI7hA0DNhK7gq0mdgV7AngMWN6IZcBS4EFiC9zFxBa4K4s7DFVYB7FL3W7ENs27NGI8sVZ1165144hrcjQwgti1bhBxfa4ktmC+H5gH3AXcBtxMXJ9SqwbRvYV41/X41J/jiC3IRwKjevzeFUPo/sxeR/cui2vpvrc+SlzDPWMZsYX4vcS1vTHPA5XKyoJXrZgOHA8cDRzZ+Oe8PA4sasTCxs8FjZiPWyi3iw6imJ0GTG3EFOLL1WRgd+KLVV7mAzcAvwWuBe7J8bVUTTsTX/j3ovtL/+RG7EYUrKmtJ+6h84lr+DbgFuBWohNCqi0LXjVjO+B5xIL3JxA387JYSdy87yVu4PN6/FwIbEiXmvqpgyhcZzViJjCjEVOJHtmyWAD8ErgS+DU+iWgno4GDiada+xBF7t5Ue9fLzcQ1fQvwV+LL3R+BVQlzkjJlwattmQC8GHgJ8BxgeNp0WrKBuInPJQrgucCcxs+F+GgvlbHEpgmzid6wrt9nEI9uq2Yt8BvgZ8Bl+NShToYBBwHPAg5p/JxNe+x0uYEofn8P/A64nhgyIVWSBa96Gg+8DHg5MVyhzjf1dUSvcFcRPKfH7w8kzKsuOohHuj0L270bv++aMK+8bSKKgx8DP8Gxv1UzDDiU+JJ/HHAE1fwSloeNRK/vL4gnG7ekTUfqHwtejQZOB15JjMstwziz1Fby9B7hrrD3bkuj6S5qe/bYzsJCYQPR83s+cCkOeyirWcCpwEnEnIRRadOpjPuJwvdiYly7T8xUaha87WkQMSb3NcSQBW/wzXuC7mK4a6zwPKK3eDExFq5uRhITE2cQ42pn0j3Ots69tVlaCfwU+B5RHGxKm05bGwI8myhyX0hcxxqYpcQTjQuBG6nnfVAVZ8HbXqYCrwdeC+yROJc6Wk336hH3Nn4ubPxcRCwRVEaDiMJ1T7pXQJjWI3bDe0WWFhGF77eJ60X5GwQcC5wFvJRYMlH5WEg81fgGXt8qET/E6m8o0Yv7ZmLIgu95OquA+4hHgQ80fi5pxFJiuMRDxFJsWfSQDCbW95zQiIlEYTuJKGJ3J774TCKuExVrM7HCw9eJCW/r06ZTS4cAZwOvIK5zFWcTsZLJV4Gf45AHJWbxU19TgHOIHt0JiXNR/2wEHiE25ngceJIollcRRdF64m93MDHJZhgx7GA0MIZYwH4csRqCf+PVsBT4FvA1ogdYrdueGK71JmDfxLko3A98EzgPJ3JKykAHMfHicqJo2mwYRqViA9HbeyJ+WemvI4mhIqtI/z4aW49VRNE7bRvvoST1aizwTmJFgdQ3NMMwsom7gXcQPffauiHAq4C/kf79MpqPDcBFxBrHktSnacD/ESsHpL6BGYaRTzwOfI6YTKgwFngPMSY+9ftjDCx+DjwTSdqKI4FLcNiCYbRTbCDWPD2C9rUT8Cm6J3Ya9YhNxJJmM5HU9jqIrX5vIP3NyTCMtHEDcT9ol3G+OwCfwKdZdY/1xHJmrqihzLXLzbIOLibWj5SkLpcAZ6ROIkdjgXcD5xIrj6g9rAA+DvwvsQ28NGCDUiegpu2cOgFJpVPX+8JgYlnFucC/Y7HbbkYD/wXcBpycOBfVhAWvJKlMTgT+DnwF1xBvd7OAK4EriJ0gpZYNSZ2AaulRYsewlcAaYlzWYOJ6G9mIsY0YlShHtZeNxPjPFY1YDawlrs3NxJf/4cTGHTsTk6PsECjWdOALwCmpE1HpvBB4DvBB4EvE36zULxa8atXjwK3ALcAdwLxGPED/xlwNJfa13xEYT/c2uLsCuxCTF3YntsLdKaPcVQ8b6N6ieXHj9yXAg8QXrmXA8kY82c+2hxLX3DSil2kfYH/gAHy8nrWhwPuADwMjEuei8tqO+EL0cmIH0blp01HVOGmtOjqBYxO99mbgduD3wB8bMZfiv2WPAvYAJhNbJ08hHnNNbcSueE3XySZindV7gPnAvcACYGEjFjf+myJ1ADOAQ4nlAY8mtq9Ndd1dDxyX6LWzcDTwVeILhdSs1cBHiPWpi74HqKIsDqqjk2IL3nuBa4BfEx+qywt87VaNIArfacTj0RmNmN7490PTpaZt2EwUtXcTOwXObcQ8oritwgztnYii87nE+NPpBb52VQve0cB/A2/BzyG1rpPYae+BxHmoArzRVEcn+Ra864HfEpMDrqR+j4sGEz3CM4jFzbtiFtFL7PCefD0B3EUUtj1jLjHOu05mEONQX0gUo3l+0apiwXs08F3ii6k0UMuJIQ6Xp05E5WbBWx2dZF/wrgSuAi4litzHM26/KobQPVZzFt2F8Exi/LB/J83ZDCyiu5i9qxF3EmNr29E44AXAS4giOOtJmlUqeEcQm0ecixMClb0vEdtNr02diMrJD/Lq6CSbgnc1sXf5RUSxuzqDNutsJFv2CPeMXRLmldKTPL2ntmtIgtfTto0i1hR9OdH7m0XxW5WCdx/gR8R4Zykvfye+XC5InIdKyIK3OjppveDdCPwS+CHx2GdFRjm1u9F0jxHu+tkVe1DtXqxVxGSxeXSPq51LFLYPJsyrLkYTWwOfDZxA60NqqlDwvoGYXe8ShCrCcuJL5bWpE1G5WPBWRyf9L3hvIcbKXQgszTgf9W4YMWZ4ao/Yk1hhYjKxokTKgrhrSa+FRG/I/Ebc04gHca3LokwgCt9/Ap7Zz/9vmQve0cQKDK9MnYjazkbgvcTWxBJgwVslnTRX8D5C9OR+h3i8o3IaQhS9exBrDU8ihkhMbMROjdgB2J7megBXE5PDHiWug2XEerRLiTG0S4gi9wGioN2Y2dEoKwcSE3BeSbz3fSlrwbsXcBkwO3Uiams/BN5E/SbGSrXWSfS4bS02EY9vziJ2i1L9DCc259iV7l7i3YnewXG4ykTdjCB6fa9l23/3m4n7QtmcSkyA7S1vwygqfk/cOyVVRCdP/0NeDvwPsaKApHqaRfydL+fp94DOdGk9TQexGcAm0hc5htEz7iSGmEmqgE66/3hvIsb7uQ2n1D5GEn/3f6H7XtCZMJ+eRgIXk76wMYxtxWJia3BJJfdL4HzgsNSJSErucOAC4r6Q2gRiu/HUBY1h9BVPAM9DUqm5pI+kp0p9X9ib2IY8dSFjGM3GGmIzGLUZV2mQJLXiWGIlhu1TJyL10zrgFcT1qzYxOHUCkqTKOQ34GbHWrlQ1g4EziK3P70iciwpiwStJ6o9XE+OHh6VORBqAQcDpxA6StyfORZIklci/4LJjRr1iPfHEQjXnGF5lqQPYjdhCdwqx2PdooidoIzFuajWwgpgt+xixtuhyYkewtYVnrDrrIMaX7kz3rnXjiGtyNLGs31DiSddG4rp8GLif2F75PuIDUeEDwKdSJyHlYA1wMuVZ5k85sODVQEwDjiSWSDoQ2BcYO4D2niC2vF1CrJm4mCg+FjViIbFdrjSY2GluT7bceW43urdpnkAUtK1aCdwG/JVYdusPRCHcjj4EfDx1ElKOngSOJ9a5Vg1Z8Ko/JgEnEOsYHt/456KtIorfBcD8RtzbiHuIoln1MBaY0YjpjZgGTCWK2xTbKS8GrgN+TayBuzhBDkX7N+A/UichFWA5cDSxM5tqxoJXvekADgVOJdYtrMIuNcuIwnde4+fcRswDHkmYl7ZuOFHQzgZmEtvodsWEhHk16xbg58SKBV07oNXJh4H/TJ2EVKBFxOfe0tSJKFsWvHqqQcAxwEuBlxCPiOviEWAO3UXwnB4/VyTMqx1MIDYpmA3s1fg5m+itHZQwryzdT6zreTHwO2JyV5W9C/hc6iSkBP4EHEeM7VVNWPCqyxHAmcDLifGP7WYJ3cVvz6L4HrzpNWso3b21e7FlYbtDwrxSWEIUvhcQ43+r5o3AN1InISX0I+As6vfUpm1Z8La3GcSamq8ixkbq6TYRs/V7Do3o+n0+7bmyxCS2HHrQs7c2xbjasruHKHy/T1w/ZXcmcD716XmXWvWfwEdSJ6FsWPC2nzHEB9rriF5dtW4T8Rh7HltOnOuaSLc8XWoDMoiYFNY1SWwGMb62awLZdulSq7w/AN8heo+eTJzL1jwfuIKBrW4h1clZwEWpk9DAWfC2j6OANwEvA0YlzqVdPEkspTaf7qXVFhFF8gONWJcgr+2Isdm7A3s0YjKxxNfUxu/uopWvlcBPgG8CNyTOpcshxAoUbhcsdVsJPAtXbqg8C9562x54LfBmYJ/EuejpNhMT6ZYQM4IfakTXZhyPAY8ThfOqRqxvRAfREzusESOJQmUMsbnCOGLjj52JCWMTgInArgxsrWRl7w7ga8SQh8cS5TCd6H2uwsoYUtHuJIrelakTUesseOvpIODtxNAFe3OlalhNPDr9MnBzga87HriRKHolbd2FwNmpk1DrLHjrYxixwsI7gMMS5yJpYP4EfAn4MfkOexkBXIvj+aVmvIP4QqoKsuCtvonA24C3NH6XVB9vBb6aY/sXEJNyJPVtLTG04bbUiaj/LHiraz/g3cSH1fDEuUjK3hXAaTm2/zFccknqr1uJndjacUnKShucOgH124nAV4DPElv9uu6pVD/3AycR43rz8Argizm1LdXZRGIo0K9SJ6L+sYe3Ok4jemQOSJ2IpFxtAo4Hrs+p/QOIpdCc0Cq1Ju+/UeXAnXSq491Y7Ert4L/I74N0PHAZFrvSQAwCvodLPFaKBa8klcdNwL/n1PYQYrOLKTm1L7WTKcAnUyeh5lnwSlI5rAReCWzIqf3PAMfm1LbUjt6Ky4BWhhOeJKkc/hWYl1PbZwDvyqltlcM6YuvyBY14CHiY2LXxycb/vo74QjWUWN1nGLEj507Eroy70r3F+K7YKdaXQcDXgYPJ74uqMmLBK0np/YLYXjgPs4Fv59S20ngS+CMxBObWRswFNmb4GiOBZwD7A88kNic5EOuGp9qfmGPzmdSJqHeu0lAdnfg4Uqqjh4F9gaU5tD2K2LVt3xzaVnHWAr8FrgKuIzY+yLK4bdYoYg3aE4hl8w7EOgJgFfHlYEHiPKRa6AQ2G4ZRuziD/HynBMdntBZPEjvhvZjyrqoxkdjl8zdEAZ76nKWMHw/wXEpq6CT9H7RhGNnGBeTn1SU4PqN/sYkoHs8khhRUyURiHPpdpD+PqeLIAZ9F5cZHEdXRiUMapDpZTAw1eDSHtmcDfwFG59C2svcE8E1iF828Ji4W6WjgX4CX0F47uv6JGOu8OXUiejpnYEpSGm8hn2J3OPF41WK3/BYD7wH2IN9VOor2O+BlwExiC+u8tsgum8OAs1InIVVdJ+kf1xiGkU18n/x8vgTHZ/QeDwLnAiO28R7Wza5E4buW9Oc+71hI+7yvUi46Sf+HbBjGwGMxsAP5OLkEx2dsO1YBHwW228b7V3eTgQtJ/z7kHe/M6oRJ7aiT9H/EhmEMPE4lHxOJpc1SH5+x9biAGLogOAq4mfTvSV6xmOpNOqw9x/BKUnHOB67Iqe1vAxNyalutW0j0vJ8N3Jc4l7K4gVjP971Er3fd7EqM0ZfUgk7Sf2s1DKP1WEps4ZqHc0pwfMbT48s4ebAv04DrSf9eZR1LsJe3VOzhlaRivANYnkO7M4HP5tCuWvcQ8ALg7cCKxLmU3b3Ac4APAxsS55KlXbCXt1QseCUpf5cBP8mh3cHAD2jfSVBldC2wH3Bl6kQqZBPwCWJsb52GfbwXGJo6CQULXknK1+PA23Jq+wPE2p8qh/8GTiR6eNV/NwEHE18a6mAS8IrUSShY8EpSvt5HjOfL2v7AR3JoV/23lthw4H3AxsS5VN0y4kvDF1InkpF3pU5AwYJXkvLTCXwjh3aHAt8DhuXQtvpnOfBc4KLUidTIRmIt23OJ4Q5VdhBwbOokZMErSXlZA7yZmLGdtQ8BB+TQrvpnEXAkscyWsvd5YovidakTGSB7eUvAgleS8vEfwNwc2j2AKHiV1jzgaGBO6kRq7lLgNGB16kQG4FRi+TUlNCR1Aqq0DcBdwB3EzX8ecD+x3uhDwEqil2s9MZt8CLEu4UhgbCPGEWuT7giMJxbOn0As3L0LMeh/VFEHpEraDDwMPECMlX2QuP6WEY+blwOPEZPHVjRiNTHucn3j/99BDA8YQ1yPuxDboE4llv16BrA3MKLJnG4hJjBlbSjwHbx3pzYHOI58xma3ajAwixjbvQ9x7U4h7qs7EesBDyOunfXE9f848AjxNzOfWCLsduBW4l6ex9OJVlxDbN5xJdX8PBgEvJ5Yek2JdKROQE3rJO04oM1EcfvHRvyZKHTXFvDaOwC7EdtyTm7ElEbsSRTFPq2or/XEo+N7gQXEzlULG/9uEVHori8gj8HAXsCziJURjiIK4adee5uAw4m/kax9BPhYDu2qeQuInt37E+cxiFjR4CTgGOKay3KTiyXEUI3rgKuIgji1E4HLgeGpE2nBA8RnlpMaE7HgrY5Oii947wR+3Xjt68ln0fwsDCNuJFOB6cSjo+nAjMbPKvYItJu1xBOCuY2YB9zTiPso74fEDkTx81zgBKIX+AvEhJus7QfcjOt6prSYeL/vTfT6g4ji9hXA6RS7lfQdwI+JyXl3F/i6T/Ui4BLiC2jVvADXZ07Ggrc6Osm/4F0J/Ir4g7ya+iwAvivxWHpGI2b2CIvh4mwmesXu7hFzGrGQ6s/GhngK8Qjxt5SlwcCNRO+y0niSKHZvSfDa44E3NqIMY0FvAL5GFMBFPOV7qrcAX03wugN1CXBG6iSksuskn/2+lxI3rlNofnxinexGjMV7M7E96+VEz/Za0u/FXtVYTRQFPyYmbp0FHIi7gQ3Ee0j/vrZzrCeGDhRtGlHYre5nvkXFYuCDxHyMon2mhXxTxzriy4ukXnSS3R/dEuKx6zE49nVbBhMfNicB/wx8kej1voeYrJf6xlmGuB/4DXAe8Qj/+cSYaq+pbM0AVpH+/W7nyGOISm92A75O96TKssdyYtONkXmcjG3oIDooUh97f+PteZwM9c0hDdXRycCGNDwG/IQYf9VJPR4fpzKM7tn7XeOEu37uSb3GWD5K97jauWw5DGFFwrzaRQexzepxifNoZ+cDryrotUYQvfkfpJrDrRYQ+V9KFHd5G0dMDp1ZwGtl5Xr8e07Cgrc6Oul/wbueGI/7A+DnpBlr1W4GE+M4uybPTe0RexKTTMr0d7eJ6Kmd34h7esQ8Yjyq0nkT0dOnNG4nVuRYVcBrPRv4JjC7gNfK2xXA2yhmJYt9gZsotnd5IDYRKwstTZ1IuynTB69610nzBe+txFqd5xNrkao8hhMF8R7A7o2fkxqxCzCxEVmMd32cWI92KTGMZQmxNM4DxITERcQH0oYMXkvZ25WYGb996kTa1BrgUOC2nF9nGPBxome0Tp/JjwPnUMyWy28lhlZVxduAr6ROot3U6Y+r7jrpveB9EriQ6CHIY/1PFWs4sVj8DkTBM5oogofTPWRiEzEJYi0xvOBJ4AliGMIjFLM2rfJzCbH0lNI4l9jaNk9TgYuBg3J+nZS+SxR4ee+Udjmxo1kVXAccnzoJqaw62foA+JuJx57OgJfq4yWkn1zTzvEb8u8QOpH4Ypr6WIuIvxFDuvI0gdhxMfWxNhMbcLUGaZs66f5jWU18a3ZNTql+xhHDTlJ/KLdrrCLG4OfpzbTfai8Pkv9n1mtKcJzNRlETIaXK6SQW538/8ahbUj19hfQfxu0c7+v7LWpZB/DvJTjGVLGK6NnO0zUlOM5m4gd5nQCp6g6hmlspSmreUcTY7NQfxu0adwJD+nyXWtNBNTdLyDrWAqcN8Fz2ZhYxtyH1cfYVS3EelSSpDQ0nVmVI/UHcznFyn+9S6z5RguMrS6wj353ZUJFnAAAgAElEQVTrPleCY2wm6jxZUZKkrfoY6T+A2zmu7vstatl7S3B8ZYvVwJEDOam92J5qTGD7YE7HL0lSKT2DajyGrXMc3Oe71JqXl+DYyhrLiF0q8/D+EhxfX3FtTscuSVLpDAJuJP2HbzvHT/t8l1pzELGBRerjK3PcCYxp9QT3YhSxMkTq4+stVpLfmHFJkkrln0n/wdvu8cw+36X+2wlYUIJjq0JcTD4TuN5dgmPrKw7J4bglSSqVycQOeak/dNs5ftnnu9R/HcClJTi2KsVbWzrTvRsDPFaCY+st/iWH45YkqVR+QfoP3HaPPNaFfWMJjqtqsRrYu5WT3YeyLwV3UQ7HLElSaZxN+g/bdo87+nyX+m834IkSHFsV4wZiTHuWdqfcu9otyvh4JUkqjfHEDPXUH7btHuf29Ua14KclOK4qRx5DG35eguPqLXbN4ZglSUruQtJ/yLZ7rAF27OuN6qcTS3BcVY/lZP++vKgEx9Vb5L3dssj+0YEkqXenAWemTkL8DHgkw/YGEzt8aWB2BP494zZ/ATyUcZtZ2i91Au3AgleSijMO+ErqJATAjzJu70xiAxEN3DnECiZZ2UCsmlFW+6ZOQJKkLH2b9I9PjZhUNqKP96o/BgNzSnBcdYqv9usd6NtxJTimbcVfMj5WSZKSOZn0H6xGRNZLQZ1egmOqW6wBJvTnTejDIGJYQ+rj2lqswifuufMES1L+tge+kToJ/T9XZtzeuzNuTzAceHuG7W0CrsmwvSyNBKamTqLuLHglKX9fJNZnVXqbybbw2Rc4KsP21O2NwJAM27sqw7ayZsGbMwteScrX6cCrUieh/+cWYGmG7b0pw7a0pUnAKRm290viC08ZTUmdQN1Z8EpSfiYCX0udhLbwuwzbGoJLzOXt7Azbehi4K8P2srRn6gTqzoJXkvLzLWDn1EloCzdk2NYxZDuxSk93KrBdhu1l+f5nac/UCdSdBa8k5eMc4AWpk9DT/CHDtl6UYVvaulHA8Rm2Z8Hbpix4JSl7e+OuW2W0HLgvw/ZOzrAtbVuW5/nvGbaVpT1SJ1B3FrySlK3hwIXEUkMql9sybGsyMDPD9rRtz8uwrTuIndfKZnzqBOrOgleSsvVZ4Jmpk9BW3ZphWy5FVpyZZDdWeh1wd0ZtZWkU2e7+p6ew4JWk7JwOvCN1EtqmORm2dXiGbalvR2TY1twM28rSTqkTqDMLXknKxgzgO6mTUK8WZNiWvfjF2j/DtuZn2FaWLHhzZMErSQM3CrgEGJs6EfVqQUbtdJBtAaa+7ZdhWwsybCtLFrw5suCVpIH7BhZAVXB/Ru3s0AgVZ0aGbWW5UkeWdkydQJ1Z8ErSwPwr2e4GpXysBx7PqK09M2pHzZuaYVvLM2wrS67skiMLXklq3UnAp1MnoaY8kmFbu2XYlpqzPTF0KAtlLXiHp06gzix4Jak1+wI/AganTkRNybLgdaxlGlmd97IWvMNSJ1BnFryS1H+7Aj/HSWpVsibDthy/m0ZWY1yzvBayZA9vjix4Jal/xgC/AKakTkT9si7DtixM0shqY4a1GbWTNXt4c2TBK0nNGw5cBhyYOhH1W5YFr4VJGll90ShrwesXqRxZ8EpSc4YCPwaOT52IWtKRYVubM2xLzduUUTuOu29DFryS1LchwAXAaakTUcuy7D0raw9h3WV13svak7oxdQJ1ZsErSb0bClwEnJE6EQ1IlsMQVmfYlpqX1Xm34G1DQ1InIEklNhK4GDgldSIasKzWcIVslzhT8x7OqJ0sr4UsZTnOXE9hwStJW7cTcDlwZOpElIks187NqvBS/2T1RWPnjNrJ2qrUCdSZBa8kPd0MYumxWakTUWa2J4bxZTHx6b4M2lD/LCG7HtCyFrwOlcmRY3glaUsnADdhsVs3g8iul3dBRu2oeQsybGt8hm1laUXqBOrMgleSwiDgQ8BVuJNWXU3OqJ1V2MtbtLszbKusm8Y8njqBOrPglSSYBPwS+Diu0Vlne2bY1q0ZtqW+ZXm+98ywrSw9ljqBOrPgldTuzgRuA56bOhHlbmqGbf0tw7bUt79n2FaW10GWXP0jR05ak9SuJgHnAS9KnYgKs3eGbf0hw7bUuw3EuPqs7JNhW1laljqBOrOHV1K7GQz8C3AnFrvtZv8M27qR7La6Ve/+CqzMqK0dgd0yaitLq3HSWq4seCW1k+OBm4HPA2MT56LiPYPsPvceA/6UUVvq3TUZtrVfhm1laWnqBOrOgldSO9gPuAL4DfDMxLkonZFk+zj7qgzb0rZdnWFbB2fYVpYeSJ1A3VnwSqqz2cAPiQkvL0yci8rhqAzbujTDtrR1S8i2J/3ZGbaVpftTJ1B3FryS6ugA4ELgDuCVeK9TtywL3n80Qvn5CbAxw/ayfP+ztCh1AnXnh4CkuugATiIef/6NWG7Me5ye6tiM2/t+xu1pS1me372ACRm2l6V7UydQd34YSKq6HYFzgbuIMZXPT5uOSm4y2S5P9j1i2Sxl72/EJNOsnJxhW1mz4M2ZBa+kKhoEnAicDywG/heYlTQjVclJGba1lHjsrux9OeP2ylzwzkudQN11pE5AkvrhWcRQhVdQzrU0VQ2/AZ6XYXsHA3/JsD3FF4kpwNqM2htDbOwwPKP2srQG2A7Xdc6VO61JKrNBwBHA6cCLgWlp01FNHEeM5Xwoo/ZuBn4FnJBRe4LPkV2xC3Aa5Sx2AeZisStJbWdnohf3B0SPzGbDyCHeSraOKMEx1SWWEj2eWbq8BMe1rbgo42OVJJXQGOAU4NNET9km0n8AGfWP35K9n5XguOoQb+/vie/DjkRvcerj2lZ8MOPj1VY4pEFSkTqAGcChwJFEr9j+wOCUSaktHU1MdJyTYZvvISZGDc2wzXbzD+BrGbf5amBYxm1m6dbUCUiSWjcU2JfY+OGzxBjHR0jfm2IYXfHfZO/jJTiuKsex/T/lfbq9BMfVWzgBtwCu0iBpoHYGpgMzia18ZwP7EL1n9nSpzJYR6/KuybDNEcAtuExeK74JvCnjNp8N/C7jNrO0GAveQjikQVJvRgMTiRtyV0wmlguaAkwFxibLThqY8cTj7m9k2OYa4LXA73GoTn8sBN6bQ7vvyaHNLN2UOoF2YQ+vVC2DiUdgT13CZlDjf+uK4cSYtaFEj9MIYGQjxhCF7BhgHLB9j9iJ6LHdiSh0R+V6NFJ6dxFPJDZn3O5HgI9l3GZdbSKGMvw+43ZnAXdS7k22PkBM2FXO7OGVymUScBhwALHv+1RgF2KW8UjKfeOWqmgvYo3Wn2Xc7ieAo4gdAdW7D5J9sQvRY1z2e2Yex62tsIdXSmsw8FziA/ckYiyspGLdAhxI9r28OxE7sO2Zcbt1cjHwcrI/99OJ3vsyd+ytIZ6yrUudiCTlZSbwP8QC66lnCBuGAWeQj32Ax0pwfGWMm8hv2NT3S3B8fUVnTscuSckdTuz44+YKhlGuuIv8VhU5jujNS32MZYq5xDyBPOwPbCzBMfYV/5bT8UtSMrNwFybDKHucS35eQDy6Tn2MZYhFxCovebm2BMfYTByR1wmQpKINJyavlHlbS8MwIh4lVinJy6nY0zuffOcqvKQEx9hMPEa5xxdLUtMOJLbJTH1jNQyj+fge+Xou8EQJjjNF/APYfeCncJvGEL3HqY+zmfhJTudAkgr1duzVNYyqRt5LiT0TuL8Ex1lk/IZY6ztPXyrBcTYbr8vpHEhSIYYQ22OmvpkahtF6zCc2Z8nTrsSWt6mPtYj4PLERTp6OohoT1TY38pyQz2mQpPxtB1xN+pupYRgDj++Qv6HE8oSpjzWveAI4O7OztW1jiS8pqY+32bg+n9MgSfkbTfv01hhGu8TLKMaJwOKCjqmouAGYluVJ6sUPCzqmrCLP1UAkKTcjiAXEU99EDcPINh6luN0Ptwe+WsAx5R1PAu8gdpEswusKOKYsYxP5TtyTpFwMAn5K+puoYRj5xC3ktxvY1hwG/DGH4ygivgdMyv6UbNPBwOocjiPPcDiDpEr6NOlvoIZh5BvnU6xBxHCKOzLIvYj4OXBQLmdi28YDCwaYd4o4J4dzIUm5einpb56GYRQTH6V4g4EzKGeP70bgIuBZuR39to0AbuxnvmWINcCOOZwPScrNHsROOalvoIZhFBevIY0O4FDgG8QY2ZTnYBFR/E/O84B70UFs2pD6Wmgl3GxCUuX8mvQ3T8Mwio11wAtJaxTR63sRMamuiOOeD3wReDYx3CKl80h/HbQap+RwPtSkjtQJSBX0TxSzRqek8llDFL2/SZ0IsdHNocDRRDF6MLGhxUBsBu4hhlH8nliBZk7j36f2GeC9qZNo0UJimbZNqRNpVxa8Uv+MBeYREyYktaeVwKnAdakT2YqdgX2AqcCexL1qJ2Kt8OFEkbyuEY8By4EHiV7ce4E7ieMrm48DH0qdxAD8G3EMklQJnyT9YzHDMNLHanxEXYQO4P9I/34PJNYCu2R9YiQpL+OBFaS/eRqGUY5YB5yJ8jIE+Dbp3+eBxg+yPjHqv9SDz6UqeSewXeokJJXGUOAC4AOpE6mhscCVxE5qVfd/qROQY3ilZo0A7iPGx0nSU30LeBvR66uBmQr8DNgvdSIZ6ASekzoJ2cMrNesMLHYlbdsbgN8Cu6dOpOJOBm6mHsUuxG6cKgELXqk5r0+dgKTSO4wo1k5InUgFDSY2tPg5sEPaVDLzd+Dq1EkoOKRB6tsuwAP4BVFSczYT4zY/SMzQV+/2BM4HjkycR9ZeClyaOgkFP8Clvp2GfyuSmtcBvAu4idgMQlvXAbwZuIX6Fbu3Aj9NnYS6+SEu9e2k1AlIqqT9gT8BnyW2BFa3mcTGHV8jVmSom48SPf0qCYc0SL3rIHYiqsuYMklpLALeB/wodSKJjSF2TDuX2Pmtjm4ixnOrROzhlXq3Fxa7kgZuMnAR8Hvg8MS5pDAEeBMwB3g/9S12IcZuq2QseKXeOf5OUpaOAm4EfgEclDiXIgwCXg3cBXyd+m+x+wvg2tRJ6OkseKXe7Zs6AUm1dAqxhNnVwPMS55KHkcRGHHcD3wemp02nEBuA96ROQltnwSv1bmbqBCTV2vOBXwF/I1YsGJM2nQGbDnyKGLP8ZWBG2nQKdR7Rk60SctKa1Ls/A4ekTkJS21hJTGw7n9iWdlPSbJozFngx8FpiG912rC2WArOBx1Mnoq1rx4tS6o+FxGQTSSraUuBi4ArgemBN2nS2MIFYsvH0xs86T0Jrxj8B30udhLbNglfq3RNU/xGjpOpbRfT4Xkes9PBXYF2Br78DMeHuKGLr5IOwhuhyPdGz7bq7JebFKvVuPbGcjiSVyRpi3O9txK5e/wDmA/cDGwfQ7ihiq9/pxMYZXTEba4atWUucnzmpE1HvvHil3vmNXVKVrCeK3oeAhxuxgijM1hIrCQwjhiAMJ3pud27ErsDE4lOutA8Dn0idhPpmwSv1zh5eSdLW3ExsIrIhdSLqm8uSSb1bkToBSVLprCNWpbDYrQgLXql3y1MnIEkqnQ8S46ZVERa8Uu/uS52AJKlUfgX8b+ok1D8WvFLv5qVOQJJUGg8RQxnymNDc7msZ58qCV+rd7akTkCSVwibgVcCSHNreGzgmh3bVYMEr9e6m1AlIkkrhE8RwhjycR2x0pJxY8Eq9u5nY4UiS1L6uAj6aU9uvBY7DSdK5suCVereO2MpTktSe7gHOJoY0ZG1n4H8avz+cQ/tqsOCV+nZZ6gQkSUk8AZwGPJZT+18AdiI2OcrrNYQFr9SMS4ieXklS+9gInAnckVP7LwLOavzuEpg5s+CV+vYocGnqJCRJhXoXMXY3DzsCX+3xz/Nzeh01WPBKzflC6gQkSYX5LPDFHNs/D9ilxz/fm+NrCQteqVk3AtenTkKSlLsLgPfl2P6rgFc85d/Zw5szC16peR9KnYAkKVe/IL+d1ACmAl/eyr+/J6fXU4MFr9S8G4CLUychScrFb4GXARtyan8I0Xs8div/2205vaYaOlInIFXM7sA/2PoNS5JUTX8Ang+syPE1Ps3Wh0qsAsaQzzq/arCHV+qf+4H3pE5CkpSZPwEnk2+xeyrw3m38b7djsZu7IakTkCroG8BJwOmpE1HbWQ8sAZY24iFi2bzHGrGS6C1aRawdvbERm4HBjRgGjGrEGGAHYHtgPDFrfBdgt8a/l+ruBuAUYoOJvEwFvse2n6r/PcfXVoMFr9Sa1wP7AHulTkS1sxS4C5hDLFV0D7CAWJh+KflNpnmq0cBkYBowC5hJXPP7EmuISlV3HdHzujLH1xhJrOPe2xfIm3N8fTU4hldq3Sxi3NdOqRNRJa0GbiF6d25t/H4H1dhedFfgIOCQRhxG9BBLVfFT4GxgTc6v80PglX38N3sTX3KVIwteaWAOB34NbJc6EZXaJqKYvRH4I/Dnxj9vTJlUxmYBRwLPacQeadORtumbwDnk//f3AeBTffw3DwETc85DkjJxLDHZYbNhNGI9Udz+FzE+cBztZybwz8CVxJji1O+JYWwGPkIxXkR80e0rn58UlI8kZeJI4BHS38yNdHEn8HliTKDL1m1pFPASYuKOfydGilgLvJpiHETznSDvKCgnScrMM4jtIVPf2I1iYhVwBfAWYApq1jDghcTYRp+MGEXEMuAYijGFWEml2dxmFpSXJGVqPHA96W/wRj7xEDH+74XE7GsNzGhiG9drae7xr2H0N24B9qQYOxJj85vN7Y6C8pKkXAwmJir4AV6PWAJ8iRirPRjlZSbwGaI3LvV7btQjLqS4CcWjiDV9+5PfJwvKTZJydRywkPQ3faP/sQz4KlHkuiNlsUYAryOWa0t9HRjVjHXAOynOMOCqFvI8rMAcJSlXY4Av0L3blVHeWEX0CJ2Cm/KUxXOBa0h/bRjViQXAERRnMHBxC3neh0vDSqqhQ4Dfk/7DwHh6/I7YOc+VFcrrQOASHCZk9B4/IbbJLsog4Act5trX+rySVGkvB+4m/QdDu8cDwMeB6b2/XSqZ/WitN82odzwBvIFiDQK+PYCcZxecryQVbjDwT1j4Fh0biWXETsXJZ1V3CPAr0l9TRvr4HTCVYg0CvjuAnG8sOF9JSmoQcAZx80v9oVHnWAL8JzC5ubdFFXIScDvprzGj+FhJTEwrelLpEOD8Aeb+loJzlqTSOAT4Di7En2X8FngFMLQf74OqZzDwVmA56a85o5j4DTCN4g0HLm0h357xKMUtlSZJpTWGGIvWiSs7tBKrgW8Bz+zneVf17QR8HSe21TmWAq8ijbHAdU3k2Fd8uujEJansdgPOJXoqN5D+w6bMsRj4ELBzS2dadXIkDnOoW2wAzgN2II0JwF/7yLGZWEfc1yVJ27Az8BrgAmJ729QfQGWJvzfOy7DWT61qaCjwb8Ba0l+jxsDiOmB/0pkN3LOVvFqJ8wvOXT246LFUPR3AAcSi/McBR9N+a8heDXyWGMvXLkYAexKT73YDdm3EeGBHovdrHDE+cDviS8BQYozrZmA90cO0thFPEuNelwMPN+I+YuH+BcB8YmJQle1PzKY/MHEe6r+7gfcDP0uYwzHAZWTTs7yJGGp1ewZtSVJbGkxMevtX4HJiUkTqXpk8Yh3wfWIt1jqbBDwfeDcxJvV6YshGirGpDwK/Bj5HLKV3ENWbBDgU+CSOia9KLAbOIf1uh68m2ycEFxSbviT1z6eo3uPyQURPwjuAHxEfIKk/xAYSK4D/A/bI8iSVxCTgdKIguwZYRvrz3VesJsaVfwp4IenGVfbXMcAi0p8/Y+vxEPElb+S23sCCDAI+Q7bHth6YWeRBSFJ//YNYJ3f31IkM0HRirOvXiEdqVZjJ/gjwMWL2fR10EL3Tbye+iNSl+NoI/An4KHAYxa+L2h87EpuPpD5nRncsAd5DOZbqGgf8nOyP8ZtFHoQkteIq4oa1DHhB4lyytD2xaP/HgF8Cj5H+g6/nB+B7iSXaqm5P4M3Aj6lG720W8TCxpvTJlHP4QwdRYK0n/blq57iXeAo1ove3qzD7AXPJ/jifxJUZJFXA59ny5vVF0j9yy0MHsDcxTvMrwM3EmNkiPwAXEr2fZfkAbMVQ4HnEmNe7SF9UpI7lRO/WcyjfJOnjcMWTFHET8HLKtb332cQEzTyO930FHocktez1PP0GdjdwVMqkCjICOJzohfkuMRQij/WA7wHeSDl7A5sxBjgTuIhy9ZSXLeYBHwB2ae0052IP4std6nNT91hLLMl1eHNvS2FGEhND8zruO6jufU1Sm3kGW7+RbSIWQh+XLrUkRgFHED2x3yQWY291JvMcokc59WzsVowlZnFfDqwhfUFRpVgPXAI8u99nPR+jgItJf17qGF1fciY2/W4U5xnkv0HJ8YUdjSQNUAexneW2bmgPAq+lfI9rizSUWO/01cTauL+i93N2F7E9aJkeaTZjBHAGcCmxUkHqYqIO8UfgZaS/FjqIVSdSn486xErgh8Q64WW9L74dWEW+5+FbhR2NJGXke/R9c/szcGyqBEtqAtHD8S/EY8NfUr1Ct4NYzuqbOFwhz7gXeAPpe/vfitt4txIbiE1gXk+5J5vuSvdE5DxjPuU+D5K0VafS/I3uStzVqQ6mAP9OdluKGs3FXOJLUcqlzV6Ew1SaiQ1AJ9FbWsYhC091FrGCSN7nZRMxIVKSKmcovT+i31pcRux+puoYSgxZuAZ35Uodd5B2GcDnAE9sJa92jxXEVr+vA3Zu+ewWaxfiflzUOfpcMYclSflodXzfr4n1bss6lk2xVu6niPHYqQsKY8u4Cthrm+9cvp5FbH6S+hykjjuJ5RlPBIYP6IwWq4NY/aXI9/CPVG9nTknawiQGtq/6ncSjv7FFJ66t6iC+iFyBvbllj/XE1tIpxkQeSDGPwcsU9xLzFl5LdTdM2JvY/rrI87aMem5/LqkNncfAb4pPAt+gfOtRtosxxCS6OaQvLIz+xX3AC5/+luZuf2IDjdTHn0esIzaC+AIxxrXqW6iPBj7NwDonWomNxIYzklQLuxAFa1Y3ybuADwPTizyINjWNeCzruMzqx0XECiBFOpjqr9KxCvgL8YX7rcBhVHtXw546iGURF5Pm3LqbmqTaeQ/53DD/AnyQeBSn7Dwb+CkOW6hbLCNWUyjSEcSkrdTH3lc8CvwJ+AHwb8DpwCzSrnyRp6OAG0l3vr+a/yFKUvEGE2vu5nkDnQP8LzFJpC49MEUaRKy28EfSFx9GvvE1Yqe0ojyfGAaQ6njXAAuJa/tiYmzze4jr/SBgh/wOvXRmEDv2pbz+fk611hVva84cl/pvNrGlbhEftKuB3xOLuncCNxPrX+rpRhDLJf0rDhNpJ3cDZwJ/L+j1XkEMCeivTcSThq6f64mxpmsaP1cSQ6ZWNH4+2iMeIZZGfGKAudfB7sBHiL/1lBuV/JXYlGZlwhwkKXevIk2PwhPEUk3vJya+pd6ZqgzGEcNB+rtWslGfWAW8BtXZLsSTrzJsCnI7MD7fw5Wk8vgs6W+8K4BfEWP1jgNG5nnAJbMLMSP7cdK/D0Y54svEBiKqj92IVSRWk/762kxsilL0pElJSmoQ8CPS34B7xlrgD8B/E5N66tgLMYUobMryAWiUK26gntd9u5kNfJ1y9Oh2xV3EF21JajvDiM0LUt+Ie4s5wHeBNxNrilZ1tvYM4FuknTRkVCPuIQomVc9RxFbAm0h/HfWMW4FdczxuSSq9YcClpL8hNxtPEJPgqrJQ+t7A+cRkvdTnzqhOLCcmFan8hhM7u/2F9NfN1uJ3wPa5Hb0kVchgYj3G1DfmvmITcDmxpmjZ7UsMGXENXaPVWEss2aVymgp8knJPOL0Ml4eUpKd5F+XsiVxHDGvYN7cjz87+xBqjZXukaVQzNhC9hyqHocBLgKsp/5fZr+I6u5K0Tc8BlpD+Zr2ZWL/zv4BJuR5xNp5JDA2x0DWyjk20tnausnMAsb33MtJfD33FOrxeJKkpE4hdeFLdsP8BnEOxu1C1ykLXKCrehYo0g1gy8XbSv/fNxkPA0XmcDEmqs9cTOyUVcaNeD/yE6GGugv2x0DWKj3NQnmYTG8GUdQJab3ETMDn7UyJJ7WEi8APyu0nfC3yI6iyZsy+O0TXSxSbg1Sgrg4hJsJ8gNmVI/f62ek18BjctkaRMHEFsCpHFDXoVUUQfD3QUeRADsA/wYyx0jfSxAXgpatUE4Gzg+1RjTG5vsRR4franR5IE8GJiEfP+3pg3AtcCrwPGFJ516/YBLqL8M7KN9orVxCYH6tsY4GSiF/Rv1OdL6xW4c5ok5aqDWJrnT/R9U/4z8K/A7kkybd3eWOga5Y6HgZnoqSYRPeD/Q9x/yrjU4kBiGdFDLUkq0NHEZLP1xM14E1EIvx+YljCvVu0FXICFrlGNmAvsTPvaAXgu8D5io5eFpH9P8oyLgPGZnDlVSlXG/kntYBLxwXMdcH/iXFqxF7EE0ZnERBapKq4nttrekDqRHA0DpgP7NWL/xs+pKZMq0FzgXODK1IkoDQteSQO1D/Bh4BVY6Kq6PkcMHaqy4cCexJOhrphFfBmdSnvuGrYC+Djwv8SGEmpTFrySWrUf0aP7Uix0VQ9nEo/1y2QQsD2wYyMmEhOtJjZid2CPRozHz/Uum4mVbD5A7HypNucfhqT+OpAodF+M9xDVy0rgUGI92aztR0yUGkL0tA4memRH9IhRxIoIoxs/xxLFrn9n/XMFsTb5bakTkSRVz+Gk3S7ZMIqIvxOFaNZGAAtKcHx1jmuJ+5QkSf12PPAb0n+YGUZR8TnycVYJjq2O8Uuqs6W6JKlEOoghCzeS/sPMMIqOTcAJZK8D+EsJjq8OsZHYufGgfr0DkiQRSxe9jhjDmPoDzTBSxgPE+NmsnVCCY6tyPAmchxuGSJJaMA54L7H+b+oPNMMoS3yDfFxfgmOrWvwDeDvV2lZdklQSU4jxik+Q/gPNMMoWm4Bjyd6xJTi2KsRqYvZ7VmMAACAASURBVGc0x+dKklpyFDH+bQPpP9QMo8xxN7HCQtZ+W4JjK2vcALyZfIaUSJJqbgTwT8DNpP9AM4wqxUfJ3oklOK4yxV3Af+DYXOXExazTGUXsirMKWJY4F9XbNOAtwBuAnRLnIlXRamA2cF/G7d5Me68ycDtwMXBJ43dJNTEUeCtxk9tE9zfbJcCXiT3QpSwMBU4HrmbLa80wjNbiQrLXbuvyrgc6gfcRXyAk1dCewN/o/WawCnh9ovxUD/sAnwYeJP2Hm2HULY4iW0OARSU4rjzjAeBbwEuJrZIl1dhE+rel5JuTZKmqmgC8E/gz6T/cDKPO8Qey94ESHFeWsYRYWeEcYO8Mz5Okkuug/9uybgBOS5GsKmMH4mnANcRjwtQfcobRLnEK2doZWFOC42olNhGb1HyH6KhxmILUxs6ktRvJKuDwBPmqvCYRHyrXAOtI/2FnGO0YfyF73y/BcTUTi4DLgP8PeC4OUVCFuEpD/v4CHNzi/3c5cCQwJ7t0VCGDgEOBk4lepYPxb1Yqg5cQhV9Wng38LsP2BmolsbPZrY24pfHzsZRJSQPhh2e+pgH3DLCN+UTR++DA01HJDQL2A44BjgeOw4XXpTL6K613ZGzLXRQ7JGA9sJDoULm78bPr9wcKzEMqxJDUCdTckRm0MRW4ktiK8skM2lN5TAEOJD44DwOehQWuVAUHEdvdXpdhm98B/iujttYBSxuxhBiKsIgocLt+PkiMwZXagj28+fog8MmM2voV8ALiW7mqYTixQsfuwB7AdGAGMXN5b2BcutQkDdCVxD05K7sRxeigxj+vJYYWrGr8XAk8SgwreHQr8RBRxD7Y+GdJPdjDm69hGbZ1AvBt4DXE5AEVazIx3GBG4/fxxEoJI4hNHv7/9u48WrKqPvT4twdo6GYeRAR9gITJBhURodFIcESNGnFAwYCKgiAoGlcckhfElzhEeSoIBnBaCipx4CEqQ4AI2ghIMyniwKRhphmaqQe67/vjV7Vq37qn6tatOqf2qXu/n7X2KjjDPr9z6tyuX+3aZ+9mWQCsB2zSeJU0Pe1PjHt9Y0n13UF8QV5BJLmrS6pXEia8VXug5PoOJv5R/EjJ9WqiHYgPtP2Irimb5Q1HUs3MIsa/PrzEOu8vsS5JCbs0VGtfyu3j1XQ0cFIF9c50WwOHEtN97pI3FEkj4BFgS6K7gSTNWPOAhyl/LMTVwBuGeB7T3YuAHxETfuQe59JisYxWeReSam/25JtoACuIAcXLNhs4gxi7Uf17IfBz4FLg9cCcvOFIGkGH5Q5A0uTs0lC9pxHjK65fQd0PEklbWQ9NzBRPB04A3pg7EEnTwkJiogZJNWULb/XuBI6sqO6NgfOI4WzUm/cSH0wmu5LKcmDuACSpLj5DdX3IrscxXSezOTFuZu7+fhaLZfoVp3+Xas4uDcMzB7iImDGtCpcAryRm2NF4ewI/IEZhkKQq7A5ckzsIScXs0jA8q4nhru6tqP6/Ab6JX2LaHUA8mGayK6lKb8kdgKTOTHiH6y5i8oiq5i8/EPhcRXWPoncDZxGzoUlSlf42dwCSOnMYpuG7hZiC9q8rqn9vYjD0yyuqf1QcAXwFv9RJGo7Nga8TY69LqhkT3jwuJRLebSqq/+XEUGgzdZicg4HTsXuHpOH6PXB17iAkTWTrVx7N/rz3VFT/LGLCi7+pqP462w/4Gia7kobvlbkDkFTMpCCvlwAXUN0Xj4eJaXNvqKj+utmGaF3ZJHMckmamR4jx0VfnDkTSeLbw5nUR8H8qrH9D4GfEzGLT3VrA9zHZlZTP+sBuuYOQNJEJb36fAC6usP6tiNnYNq7wGHXwSeB5uYOQNOPtkzsASROZ8Oa3BjiI6vrzAuwCnMP0HZ7r+cA/5A5CkjDhlWrJhLce7gbeRnXj8wK8EPg20+89nwOchiOOSKoHE16phkwS6uNW4iHCfSs8xi7ApkS/3uni3cBhuYOQpIYNgZOBx3MHIqnFhLdeLiNaYrer8Bh7AsuBX1Z4jGFZF/gR8aCIJNXF+UQjhqSamG4/b4+6Zn/euys+zqeIyRlG3eHAlrmDkKQ2jtQg1YwJb/3cQ0xKUeU4jrOIyRleVuExqjYXODZ3EJJUYNfcAUgaz4S3nv6bGK6sSmsBPwCeW/FxqvJa4Bm5g5CkAgtzByBpPGdaq6/ZxPi5VbfC3g3sDdxW8XHKdh7witxBSFKBpcBmuYOQ1GLCW29PAa6l+n6qfwBeTPV9h8uyBXAn/kIhqb42IKYallQDJgz1di/V9+cF2AG4HHhBxccpyxvw3pVUb9vkDkBSi0lD/f0c+JchHGcbYDHwDWD3IRxvEK/OHYAkTWLb3AFIarFLw2iYRfRZffkQj3kncD1wHzBWEE+79mXp/98FfLikuNYCHgQWlFSfJFXhKGICCkk1MDd3AOrJGDFu7jXAVkM65tMapQznl1QPxKgSJruS6m7T3AFIarFLw+i4j+H0563CzSXWtWeJdUlSVUx4pRox4R0tlwH/O3cQfbitxLqeXWJdklQVhyWTasSEd/R8Crg4dxBTdGeJde1YYl2SVBVbeKUaMeEdPWPA0cCa3IFMwX0l1rVNiXVJUlXWyx2ApBYT3tF0I3Bh7iCm4MES63pqiXVJUlXm5Q5AUosJ7+g6J3cAU/BoSfVsQAxLJkl1t3buACS1mPCOrmtyBzAFy0uqx+HIJI0KW3ilGjHhHV1l9outWln9jW3dlTQqbOGVasSEd3StkzuAKShrRr9RelBP0sw2imOmS9OWCe/oembuAKagrJbZsrpGSFLVVuYOQFKLCe/o2jd3AFMwv6R6Hi6pHkmq2orcAUhqMeEdTfOAA3MHMQUblFTPKkx6JY0GE16pRkx4R9NRjNZ4tGXOOPTnEuuSpKrYBUuqERPe0bMTcHzuIKaozOT85hLrkqSqlDnhjqQBmfCOlnWB/2T0xqN9eol1/abEuiSpKktzByCpxYR3tJwELMwdRB+2K7GuJSXWJUlVMeGVasSEd3T8PfDO3EH0aYcS61pcYl2SVJX7cwcgqWVu7gDUk52Bk4d0rCeBc4BzgeuIfmhjJdRZlnuAm4i+zJJUV/fmDkBSiwlv/c1neP12fwh8ELh9CMcaxM8w4ZVUb7flDkBSi10a6u/LwLMqPsYYcCxwAPVPdgHOzh2AJE3i1twBSGqZlTsAdXUo8PUhHOcfgc8O4ThlmU2Mx7tV7kAkqcBKYlSdNbkDkRRs4a2vXYjW3ap9idFKdiE+RL6ROwhJ6uDPmOxKtWLCW08LiH678ys+zveJrgyj6DRgde4gJKnA73MHIGk8E956Oplo4a3SpcDBjG4rxO3EQ3aSVDc35A5A0ngmvPXzDmLM3Sr9FngdsKLi41TtXxl8yDRJKtv1uQOQNJ4Jb70spPp+u3cA+wMPVXycYbiO6JYhSXViwivVjKM01McC4CpikomqPAy8iOn1c9u2wO+AebkDkSTil7P1KHfCHUkDsoW3Pk6h2mR3BfB6pleyCzHW5adzByFJDb/GZFeqHRPeengX8PYK6x8j+gX/d4XHyOnfiH7JkpTbL3MHIGkiE978dgVOrPgYHwTOqvgYOa0kRpxYmTsQSTPeL3IHIGkiE9681iPG2123wmOcAHyhwvrr4lrgH3IHIWlGGwMW5w5C0kQmvHl9Bdixwvq/y8xKAk8EvpU7CEkz1m+ApbmDkDSRCW8+7wYOqrD+i4FDmHnj1L6bmFRDkobtvNwBSCrmsGR57AZcAaxTUf3XE8OPLauo/rrbiEj4n5s7EEkzyn7AJbmDkDSRCe/wrQdcDexQUf1/BvYG7qyo/lGxGXAh8JzcgUiaER4BNgVW5Q5E0kR2aRi+U6ku2X0QeCUmuwD3E60tDhEkaRguwmRXqi0T3uE6HHhrRXUvB15LzDqm8CDwUuLhPUmq0n/mDkBSZ3ZpGJ7nAJdTTb/dNcCbgB9WUPd08SFiRra5uQORNO0sBzYHHs0diKRitvAOxxbA/6O6h9SOwWR3Mp8HXgj8KXcgkqadn2KyK9WaCW/1ZgFnAs+oqP5PA1+uqO7p5grg2cDncK57SeX5Xu4AJCm3A4mxcKso3xzieUw3uwA/o7r3xmKxzIzyINXOlimpBLbwVq+qmc4uAA6rqO6Z4EZgf2K84gsyxyJpdH0beCJ3EJK686G1am0H3FxBvUuAF2OfsTLtChxBzH63YeZYJI2OZxOT/UiqMVt4q7WogjpvBV6FyW7ZbgCOAp4K/B3wLeDerBFJqrurMNmVRoJDNFXr6SXXdz8xscQ9JderluXA2Y0yC1gI7AM8j2gFfiYxi5sknZI7AEm9MeGt1tol1vU48BrgDyXWqe7GiJbfG9qWLyDG3NyYGGpuHjCH+HtaQEwfvQkxzehTga2JLz/b4cMt0nRxF3BG7iAk9caEt1oPlFTPamK0hytKqk+DeaxRbpvifrOALYGdiVEidgOeS7Qcl/nlSFL1TgRW5g5CUm98aK1a+wKXlFDP4cCpJdSjelqbmIlvb2JyjBcSLcOS6ulRYmz1B3MHIkl1MA94mMHGeDx+6FGrDnYG3gf8mPhwzT3WqMViaZUTkCSNcyL9/6N6eoZ4VT9rAy8j7qXbyf9hb7HM5PIYMV28JCnxNGAZU/9H9VzsY61iewCfAv5E/g9/i2Wmlc8gSSp0MFP7B/UKYH6WSDVq9gA+D9xJ/kTAYpnuZRkx+ookqYOP0ds/qNfiOK+autlEt4cziCHscicGFst0LMchSZrU64BbKP6HdAXwBWIcV2kQGwLvBa4mf4JgsUyX8hf85U0aWQ5LNnxzgP1oDT31GDE15U+A+zLGpelpd+AI4G34ZUoaxEHAmbmDkNQfE15pZtgAOAQ4EtgpcyzSqFlMTDEuaUSZ8Eozyyyir+8xwKvw3wBpMquBFxBdhCSNqNm5A5A0VGPABcBriJbek4luNZKKfRGTXWnk2bojaWPiIbejcUpjKXUrsJAY+UTSCJuTOwBJ2S0HLgNOImZy2xGHxpMADgRuyh2EJEkq32zg74AryT8UlMWSq5yGpGnDLg2SutmPmDTlJbkDkYboj8BzsX+7NG2Y8ErqxZ7Ax4G/xX83NL2tAhYBv84diCRJymM34HvEUE25f3K2WKooH0WSJAnYGfg28CT5ExSLpaxyLv6CIU1L/mFLGsQORFeHg3DUF422m4E9gIdyByKpfH5ASRrEUuBs4Axi+uKFOKGNRs8TwMuJYfkkSZK62g74GvHgT+6fpy2WXsoa4K1IkiRN0TOBr2MfX0v9yz8hSZI0gO2Bb2Dia6ln+SqSJEkl+SvgW5j4WupTLgDmIkmSVLIdiQfcHMfXkrMsBhYgSZJUoZ2AMzHxtQy/LAE2QpIkaUh2Br6Dia9lOOW3wGZIkiRlsAvwXUx8LdWVG4CnIkmSlJktvpYqylXAJkiSJNXIzsTDbY7qYBm0XErMAihJklRLOwDfxMTX0l85G5iPJEnSCNgOOA1YQf4kyjIa5YvAbCRJkkbM04EvAY+TP6Gy1LOsBt6PJEnSiNsC+DSwjPwJlqU+5QFgfyRJkqaRjYCPA/eSP9my5C3XEF1fJEmSpqV1gaOAW8ifeFmGX75J3AOSJEnT3hzgQOBq8idhlurLw8DbkSRJmqH2A34CrCF/YmYpv/wS2BZJkiSxM3Aq8AT5kzTL4GUF8M9Ea74kSZISmwIfBf6H/Embpb/yS+ILjCRJkrqYC7yZmHI2dwJn6a08DBwJzCp4PyVJktTFbsApwCPkT+osE8tq4KvEuMuSJEkawPrAEcAS8id5lii/AJ7X7U2TJElSf55HtPo+RP6kbyaW3wAHTPouSZIkaWDrAm8DLiR+Ws+dCE738nvgrcDsXt4cSZIklWsr4MPAdeRPDKdbuQY4GIcZkyRJqo1dgOOJFsncyeIol/OBl07x2kuSJGnIdgWOA24gfwI5CmUp8AXgWX1ca0mSJGW2HXAscAmwivzJZV3KauAion/uvL6vriRJkmplA2KkgdOB28mfdA67rCGGFTsa2HLAaylJA3PWGkmq3l8BLwH2Bf6a6ZkEPk60bv8MOAf4S95wJKnFhFeShm97YBGwN7AXsJCY8niUrCIm6rgMuICYqnlF1ogkqQMTXknKbx4xzfHujdddiSR445xBJcaAW4iH864CfglcCTyRMyhJ6pUJryTV1+bAjsAOwLaNsg3wNKJbxDolH+9e4Dbg1ka5mZj57DfAoyUfS5KGxoRXkkbXRkRSvEmjbAAsaJR1iG4Sza4SKxplZeN1GTFM2FLg/sarXRIkSZIkSZIkSZIkSZIkSZIkSZIkSZIkSZIkSZIkSZIkSZIkSZIkSZIkSZIkSZIkSZIkSZIkSZIkSZIkSZIkSZIkSZIkSZIkSZIkSZIkSZIkSZIkSZIkSZIkSZIkSZIkSZIkSZIkSZIkSZIkSZIkSZIkSZIkSZIkSZIkSZIkSZIkSZIkSZIkSZIkSZIkSZIkSZIkSZIkSZIkSZIkSZIkSZIkSZIkSZIkSZIkSZIkSZIkSZIkSZIkSZIkSZIkSZIkSZIkSZIkSZIkSZIkSZIkSZIkSZIkSZI0kP8FfBK4EngIeBJ4ALgC+CywS77Q+vY+4LhGyWGsUW6qeJ8q1S2efkyHc5AkSQOYAxwPrKSVGBSV1cCXgbXzhNmXm2jFn4MJbz1Mh3OQJGko5uYOoAKzge8BBzT+/y7gZOBXwKPAVsBrgYMb2x4JbAu8Blgz7GCVxfMbr09kjWIw0+EcJElSn/6FVuvXfwEbddju5YxvAX7PUKIbnC28kiRJM9jTgeVEcvU/wPqTbP/vtJKxq5PlaYI2C3gvcCPRBeK4ZLvZwCHAZcAyYBVwK9GivHWX4+4IfBG4trHfk8CDwOXAR4ENCvbp1jWjKPntN7Ztga8Atzf2uQ/4EbB3Wxz9JryzgcOJ672SaHW/EjgaWCvZZyOi9XKMuD5bdKj7/yb1H9ZHPO3WIlr9FwMPE9fgbuDHwJuJ+6HIHOJ6X0T0E1/deL0IeHtj/WRxHETcEyuBpcA5wO49nsNCWtdrDHhV2/brAr9L1h/Ztn6Qe3KyvxNJklSiT9D6ED6qh+23Bv6pUT6SLE8/yE9lfGJ5XGObDYGL6ZyALgNeXXDMQ4AVXfYbA25hYlI6lYS339j2JZK8Tv2d3912bXrV3OcPRPLcKa6rgE2T/c5M1h1dUO8s4ovNGPA4xUlZt3jaz2ErIuHrdp1/AqzTtt8WRJeZbvtdzsSkPY3j+A77PQHs0eM5HJksvwPYOFl3crLuB211DXpPdvs7kSRJJUuTjqcOUE+zjscar4uBNwJ7Ac8kEq2fNtatAU4H9gcWAccSLYJjRGvzs5N6dyRaDJutll9u7LcXcCDw6+TY32iLaY9GuS3ZZo+kNPUb2ybA/UndlwNvaez398ANjE9o+kl4m+VCoo/1IqIrSXpO5yX7vawtnnYvStaf2Uc86TmsxfjrfzHwJuK9OQT4fbLuhGS/uYy/75YQ/cP3abwuSdb9ivH95pvLlxP3xWca5/TqtjrP7fEcYPwXim83lr0qWXY74xPhQe7Jyf5OJElSBR4iPnjvHbCeNDm7jImjOLw+WX9Mwf7bAo801l+SLD822e9TBfttkay/vkNsk/Xh7Te2f072u5iJDzSux/ikt9+E98dEt4bUU4C/JNvs21g+G/hzsnzbtv1OSta9so940nM4NFl+LhO7LmxO/MTfTPDmNZYfkuy3mImtv/May5vbHFIQxxjw/rb9tiJa1ceIrhG9nAPEF5f0Wr6H1pecVUQinhrknpzs70SSJFWgmSD8acB60g/y9gQB4GxaiUhR30yIltX2RG1jYPtGWa9gn73onMg0TZbw9hvbFcmyPTvs98Ye4iuSXs+FHbZ5T7LNScnyTybLP5Ysn0MrkbuTzufaLZ70HM5Llncan/lAWl1gml0vLkj2e0GH/fZOtjm/II7HaSXQqdvp/F53ex9eTOtvIS0fL9h2kHtysr8TSZJUgbJbeJcxsTUSWolWr+XAtv1nEUnVAUTf4VOIESXSUSP6TXj7je2B5Jw7PZj1lB7iK9LcZ2mXbbZOtrssWb4d0TVjjGhhbtov2f6zU4gljSc9h3say+6fYl33NfZ7qMs2s2j1jU7vzWYcf+iwX7f3erL3ob1P8EUU38tpjFO9Jyf7O5EkqRam2zi8NxGtbJsTfXjvnmT79Wm1eq1mYgvYPRSPzbvJFONa0HidBXwA+EcmPsD0CNFaWPQw2VT0G1tzRItm4lek6Kf1qei2f/pepUPJ3QJcSrRaLgR2JRLftyTbfHPAuKB13aZ6js1YuyXKY0RivAHFw+RVMf7zFW3/v6LDccq4Jzv9nUiSVAvTLeG9gNbPygcQD+B0syfxQQ+RcLUnvKs77PcIkSDdRUxiMZlbGq8fJh5Mghgi6iRiZII/Ef1DoXOy2at+Y3sI2IzuCXOnocF6tWmXdelxH2lb93Ui4QV4K3Ht3tD4/yXAbweMq3nMjRn/QFcvmtdtsy7bzCK+hDW3r9rmRLeV1P7ESBcnti0v457s9HciSZIq8Axawyv9heI+ianv0fpZ9oxk+WQ/F/+8sf5JOidx2xD9H/ei1T+z2SfzUYpb+ub2cOzJujT0G1s6jNlzOuz3zh7iK5L+tN6p7jcn25zatm4B8bP5GJGgvzLZtujBvF7jSc/hsmT5Th32u5S4rqtoJbBpH969Ouy3KNmmqA9vP+91t31/nKz/Cq1uCU8wsX/yIPdkP/eCJEkqQfqQ04XEmLRF0oekVgG7Jesm+yA/JtnmSwXr1ycSs2afzWZLejMZv5vih6wO7OHY6eQBRU/F9xvb+5L9ziuIbxNi4opBE97/YvwEE82Ybky2eU1BHemDdtc3XlfSvWV1snjSc3h/svz7TOzHvCetvsRpd4F3JPstZuLDZ+2jNBw6SRypfhLedCzeSxvnkY7AcW1bjIPckya8kiRlMgf4Ia0P4zuJrgovIVrg3sLEyQ8+1FbHZB/k8xmfjHyH6Oe4FzH26nXJuiOS/dIxWc8nfpZ/ATFO6im0xkMdI/qSLio49lXJNp8gErF0u35jW8D4hPbnxKgMi4B3ET9xp9dskHF4f0UkUouIYbrSZPcqih+A2qegnrOnEENRPOk5zGf8WLs/JbqELCKS4aXJurRP61qMf0+WEDOmLWq8pu/5lRSPw1tWwrszMeLDWON1+8byuY1jN/f5fLLPIPekCa8kSRnNJp5Sb04z3Kk8Tkxz266XD/Ltiafru9XfPq7pS+k+o9V1tEZL6JTofL7DvoPGBjERxV1d9knHve0n4b2N8Ql3e7mN6G7RSfs5vaHLtr3E034O2wN/7BLfGsYPjda0JeOT3qJyVWO7XuJomkrCuzbjZ4k7tm37nWhNPbyGuBdhsHvShFeSpBp4BpHYXUUMC/Uk0VK3mJj6tNNsbL1+kK8LfLBR34NEa9gdRN/gTuOS7g6cRTzZvop4ev9CoovFPGJWszuIn+uvK9h/PvAFou/lysY5FQ3D1k9sEF0XPkuc+wriYa7LidbgWQyW8N5EdF84nnjQbHkj/luIRL5T95OmjyV1LaX/iQ66ncN8osX/cuK6rSSu21nAC7vUOZfo43wh8Z6uIt6XC4huD0UPiJaZ8KZfhBZT3Er+gWSbO2j18e73njThlSRJKtm/Mr61WZIkSZo25gI300p4d+u+uSRJkjQajiIecDuLVrJ7UdaIJEmSpBK1P0T1KDHbmiRJkjQt3EM82PYYMTnGHnnDkSRJkiRJkiRJkiRJkiRJkiRJkjQTzQNOBO4GVhNTqn4ga0TVSUcw+Ogk23abuWu66Da97xgxu9ufgK8SUynniq8Os5O9j5hx8Li8YUiSpH58komJznE5A6pQeo6PA8/ssq0J7/iyGnh/pvjqkPDOhPtBkiTm5g6gIq9I/vtIYAlwb6ZYhmld4D+Al+YOpAZuB95YsHwDYF/gw8A6wAnAL4CrhxTX8xuvTwzpeJIkaZr6HTOn5aqo5fLQDtvOhBa9XltQD0u2/Y+qg6qpmXA/SJI07XT7+bp9m5uAWcB7gRuJn7ePS7abAxxCTGP7QGP9A43/f3tjfafj3wTMJvpIXgesBB4CfgQsbGy7BfA1op/xKmKChbOAZ/V5zkuJWcjGgPuBzQu2nSzBGfSci3Q6Zvt+BwHXEtdqKXAOsHuHOrvpNeHdKNn2yg77l31/TBbf7EadlwHLiPviVuBkYOsu57IW8UvGYuDhxn53Az8G3tw4j6IYJvtbkSRJNTTVhPfUtm2Oa2yzBfCrSeq7vLFd0fFvAk7rsN8yosvBnV3W79jHOd8EfDD5/zMKtu2W8JZxzkV6SXiP73C8J5j6zGq9Jrzzk22v6bB/2fdHt/g2JGaS61TfMuDVBfVtRXxR6BbLT4juG+0xmPBKkjSC9miU22h9eDeXNTWXP9Z4XUz09dyLeOBrLuOTmSXAwcA+jdclybpfMb4fdHP5aqKV7d+AFwKvI1p6m+vXEH2KDwcWAQcwPjE8ZQrnnCZQc4BfJ8te0bZtp+SzjHPuN+FdTlyrzwAvIpK6NJZzO596oV4T3rck255ZsH8V90en+GYBP6V1b5wO7E/cG8cSrbXNa5WOLLEW49/vi4E3NWI9BPh9su6EZL9ufydO3SxJ0ojo1pKZtmRdBqzdtv6QZP1ixreMQQx5tjjZ5pAOdR/Vtt+ebevbk9F9knVXdDu5DufTTKCeCzzZWHYr0ZLZ1Om6lHHO/Sa8Y0wcKWEr4kvDGNFNYComi+cpxM//y5JtX9UhrrLvj07xvT5ZfkxBzNsCjzTWX5IsPzTZ71wmdl3YHHiQVgI/r229fXglSRphvSa8+xSsvyBZ/4IO9e+dbHN+Qd2PEq1vqbWT9Q8xMTlZkKz/XYfjFilKoP49Wf65ZHmn61LGOfeb8D7OxEQMYpSFfpKxsSmWr3XZv+z7I60/vV5n00ru7X6/QwAAA/tJREFUO/X9PT3Zd9vGsvOSZbt02O9A4J8aZdO2dSa8kiSNsF4S3mXEQ0Lt7qOVlHYyi3g4aIzxw5016/5Dh/26rZ9FcTI0maJ95gO3NJY/Sevhr07XpYxz7jfh7XSt+k3Gek10r6N4NIsq74+0/vR63U3vcY8RSSzEg45jxEOK/TDhlSTNCNN1HN5e3EP0l2y3UeO1WxIxRiQ+GyTbp4rqnWx9mUnH48ToAucRLYanEV0qOinjnPs12bXqV9E4vGPACuAvRELaTZX3R7tNetgmtaBtv6l2+5AkaUaZyQnv6g7LHwI2a5ROZtEa9qtbS19O5xMPY72NaOE9tsu2VZ5zp5/oq7aceKCrX8O8Px4hkte7gNf2sP0tyX4bN4okSeqg6Cfbma45RNWGxNPuRfYmWu/S7evoA8SYtgCfoHhsXhjsnFc2Xtcr2GcOsGVPkY6OKu6P3zRen0I8aPjrgnI/8QV1LvEAGsBvG6+bATt1qPtSolvLKjq//5IkaQT10oe3U5/TdyTbLGbiA1XtT+EfOoW6B13fzz6HUtwPNDXIOd+aLN+2bb906K9OfXin2vd3Mv1cw6nsP8i16lT/McnyLxUcc31afbLvpfXLzPuT/b7PxAch9yS6ZYxRPPJHOiNh+2gUkiSp5gZJeNcCrkq2W0LMArao8ZqOs3olUxuTNkfCCzH7V7eEd5Bz/mqy7hriJ/l9gI8Qo1WsofiYo5rwDnKtOtU/n/Hn+x1iPOK9iLF90zGcj2jbLx1r96fE9V9EJMNLk3VFk1ak5/EJIkFe1OG8JUlSzQyS8EL8DJ8mA0XlKib+XF/XhHd7YtayTgkv9H/O2zN+TNu0fI/epxZuV9eEF/q/Vt3q354YsaJbnZ8qqG974I9d9lkDfKzDeXy+wz6SJGkEDJrwQrTMvRO4kHjifhXxc/IFxM/aRQ/81TXhBfgokyc1/ZwzxBiw3yWG11pFzOD1MaIP73RMeKH/a9Wt/nWJ6aEXExNGrALuIL44FI0J3DQf+BAxnfGDRL/qO4CziJn+uu33BWJEi5VEX9/2YdQkSZKkKWkmvFOZXESSJA3AURqk4UmnIV6eLQpJkmaYmTwOrzRM+wDPT/7/j7kCkSRJkqrQ/mDY/nnDkSRJksr1BPEQ2u+AwzLHIkmSJEmSJEmSJEmSJEmSJEmSJEmSJEmSJEmSJEmSJEmSJEmSJEmSJEmSJEmSJEmSJEmSJEmSJEmSJEmSJEmSJEmSJEmSJEmSJEmSJEmSJEmSJEmSJEmSJEmSJEmSJEmSJEmSJEmSJEmSJEmSJEmSJEmSJEmSJEmSJEmSJEmSJEmSJEmSJEmSJEmSJEmSJEmSJEmSJEmSJEmSVG//H8+FL0BauLBqAAAAAElFTkSuQmCC">
          <a:extLst>
            <a:ext uri="{FF2B5EF4-FFF2-40B4-BE49-F238E27FC236}">
              <a16:creationId xmlns:a16="http://schemas.microsoft.com/office/drawing/2014/main" id="{6D8D2831-FE58-4BDD-9F44-65948F0074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83"/>
        <a:stretch/>
      </xdr:blipFill>
      <xdr:spPr bwMode="auto">
        <a:xfrm>
          <a:off x="10035118" y="2949176"/>
          <a:ext cx="636465" cy="524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52916</xdr:colOff>
      <xdr:row>11</xdr:row>
      <xdr:rowOff>1111249</xdr:rowOff>
    </xdr:from>
    <xdr:to>
      <xdr:col>9</xdr:col>
      <xdr:colOff>285750</xdr:colOff>
      <xdr:row>11</xdr:row>
      <xdr:rowOff>1338790</xdr:rowOff>
    </xdr:to>
    <xdr:sp macro="" textlink="">
      <xdr:nvSpPr>
        <xdr:cNvPr id="8" name="Pfeil: nach rechts 7">
          <a:extLst>
            <a:ext uri="{FF2B5EF4-FFF2-40B4-BE49-F238E27FC236}">
              <a16:creationId xmlns:a16="http://schemas.microsoft.com/office/drawing/2014/main" id="{ABB7FDC9-D20D-4129-8CC4-371ECB6E88A7}"/>
            </a:ext>
          </a:extLst>
        </xdr:cNvPr>
        <xdr:cNvSpPr/>
      </xdr:nvSpPr>
      <xdr:spPr>
        <a:xfrm>
          <a:off x="9749366" y="3178174"/>
          <a:ext cx="232834" cy="22754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1635125</xdr:colOff>
      <xdr:row>11</xdr:row>
      <xdr:rowOff>95250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3FEF5D6-2DF1-4AD9-A657-1E7FEF76B9C4}"/>
            </a:ext>
          </a:extLst>
        </xdr:cNvPr>
        <xdr:cNvSpPr txBox="1"/>
      </xdr:nvSpPr>
      <xdr:spPr>
        <a:xfrm>
          <a:off x="1635125" y="216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 sz="1100"/>
        </a:p>
      </xdr:txBody>
    </xdr:sp>
    <xdr:clientData/>
  </xdr:oneCellAnchor>
  <xdr:twoCellAnchor>
    <xdr:from>
      <xdr:col>0</xdr:col>
      <xdr:colOff>735541</xdr:colOff>
      <xdr:row>85</xdr:row>
      <xdr:rowOff>0</xdr:rowOff>
    </xdr:from>
    <xdr:to>
      <xdr:col>0</xdr:col>
      <xdr:colOff>1497950</xdr:colOff>
      <xdr:row>89</xdr:row>
      <xdr:rowOff>52916</xdr:rowOff>
    </xdr:to>
    <xdr:pic>
      <xdr:nvPicPr>
        <xdr:cNvPr id="4" name="Grafik 3" descr="data:image/png;base64,iVBORw0KGgoAAAANSUhEUgAAArwAAAK8CAYAAAANumxDAAAABHNCSVQICAgIfAhkiAAAAAlwSFlzAAALEwAACxMBAJqcGAAAIABJREFUeJzs3XecXXWd+P/XpCek0JJAgIR0QECaVCmiIKCgIipgWzuWXdG1/nRd3bWsruuuDXuXogIiKMUCg4ooikqRkgRSgIQQQk2vvz/ed74zgWTmzp1zzuecc1/Px+P9mAHxc9/n3DPnvu/nfApI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SpMjpSJ6BaGgTsCuwIjAaGARuBdcBqYAXwBPA4sCFRjmo/I4FxxDU5GhgBDAUGE9fhSuBhYAlel5JUKxa8GqjdgCOAA4H9gb2ByUQh0ZfNROG7HFgGLAUeJAqOxY24H1gEPJJ14qqFwcAk4prbnbgeJwG7NGI8sDOwEzC8yTY3AguBu4DbgJuBPxHXoSSpgix41V9TgOcBxwNHA3sU9LoriIJjEbCgEfMbcS9RNKueJgDTGzENmNqIKUSRO6SgPO4HfgtcC/yaKIolSRVgwau+DAWOBV7QiJlp09mmx4nCdx5wT4+fc4me4s3pUlMTdgBmPSVmAjOAMQnz6s0c4ErgF8D1wPq06UiStsWCV1szCjgZeClR5I5Nm86AraK7+J3T+Nn1+9KEebWbIUQP7V7A7EZ0/b5zwryy8DhR/F4CXEVcc5KkkrDgVZfhwCnAWUSROyptOoV5gi0L4Tk9fn8sYV5Vtj1RyD61sJ1Bc2O7q24V0et7IVEEr02bjiTJgre9dQDHAa8menOr3pObtYfZskd4LjFUYi7wZMK8yqCrt3YW3UVtV2E7IWFeZfM40ev7A2LYg0NrJCkBC972NBN4HfAqipt0VjdL6R4rPI8YP3xv4989lDCvLA0hJobNoHs87cxGTKW4yWJ1sYgofL9LXDOSpIJY8LaPUcDLgTcAz06cS92tpHsFiYWNn4t6xFLK0dM3hFjGaw9iWa896V4BYVrj3w1OlVzN/Q74JvATYm1qSVKOLHjr75nAW4CziUX3ld56Yq3h+xs/lxBF8EONWN6Ix4hH4iubbHcIsaLBuEbsSEwGm9CIicSGIJOIQncisUmI0nkc+CHwNWLNX0lSDix462k40Zv7NuDwxLlo4DYTE6FWEcXyeuJvdxCxi90wYhexZjdWUDn9ATgPuBgnuklSpix462UyUeS+geov8yS1q2XAt4Cv4O5ukpQJC956OA54J3AqjrmU6mIjcBnwBWKHN0lSiyx4q2sYsWbuucABiXORlK+/Af8HXASsS5yLJFWOBW/17AC8FXgHMQFJUvtYAnyJGO7waOJcJKkyLHirYzLwbuCNwHaJc5GU1gpinO/ncJyvJPXJgrc6riPG6kpSl07gOamTkKSycw3O6vDLiaSn8r4gSU2w4JUkSVKtWfBKkiSp1ix4JUmSVGsWvJIkSao1C15JkiTVmgWvJEmSas2CV5IkSbVmwStJkqRas+CVJElSrVnwSpIkqdYseCVJklRrFrySJEmqNQteSZIk1ZoFryRJkmrNgleSJEm1ZsErSZKkWrPglSRJUq1Z8EqSJKnWLHglSZJUaxa8kiRJqrUhqRNQLTwEzGvE/cDSxr9bCawB1gODiettZCPGNmIcsBOwIzAemNCInYGOIg9CtbAaeJC4/pYByxvxGPA4sKIRq4G1xLW5mfjyPxwYQ1x7uwJ7ANOAWcDEIg9CkpQtC17113zgj8CfgVsasTyH1xlCFBmTgN2B3YgCZHIjphBFiU8p2sc6YGGPWNSI+4HFwANEUZuHHYH9gQOBQ4BDgRk5vZYkKWP2oFVHJ3Bswa+5Gbi98dqdwO+JnrOyGEYUwVN7xHSiV246sEO61NSix4C5xNOCe3rEfKKg3ZwutaeZADyb+Ls8HngGxd9TrweOK/g1JalyLHiro5NiCt7lwDXA1cAvieEJVbUj0Qs3HZjZ+H1G4/edE+bV7tYSBe3dwJxGdP3+cMK8BmoicAJwEvB8irnGLHglqQkWvNXRSX4F7xzgZ8DlwB+ATTm9TplsTxS+s3r87Pp9bMK86mQZcBdwZ+PnXURhu4D6X2ODgMOBFwEvIa6rPFjwSlITLHiro5NsC97bgIuBS4B/ZNhuHUxky0K46+cMYETCvMpoHTHk4G66C9queCRhXmXzDOCMRuybYbsWvJLUBAve6uhk4AXvXOAi4EKi103900FMoJvZI7qGTEwnVp+oo83EpLC5dA896Cpq5wMb06VWSfsAZwJnMfCJbxa8ktQEC97q6KS1gncZ8CPgB8BNWSakLXQQq0ZM7xHT6J5Mt0u61JqyEbiPLSeKzesRq9KlVmuHAq8iit9Wxvxa8EpSEyx4q6OT5gveDcAvgO8AVxJrjSqtkcRSal3Lqu1B9BbvQSy9Non8VpXYTEwGW0KsdPAAUdwuIpb3WtD45w05vb76NhR4AfA64BSaXzLSgleSmmDBWx2d9F3w3g18C/ge5Vo+TM0ZTix1NZHYjGMnogjeHhgNbNf4b4Y2/vtNxBjatcRmCk8CTwCPEuNnlxHXwUNYzFbJROC1wBuIseO9seCVJNVKJ9FT99RYA5wPHJMsM0l5OYb4+17L1v/+O5NlJklSDjrZ8oPuXuC9uJ6s1A7GA+8n/u4teCVJtdVJPMK+ihjr55a6UvsZRPz9X03cDzqTZiNJUsbeCMxOnYSk0phN3BckSZIkSZIkSZIkSZIkSZIkSZIkSZIkFcWd1pSF8cABwP7A3sCexDa6OxI7hA0DNhK7gq0mdgV7AngMWN6IZcBS4EFiC9zFxBa4K4s7DFVYB7FL3W7ENs27NGI8sVZ1165144hrcjQwgti1bhBxfa4ktmC+H5gH3AXcBtxMXJ9SqwbRvYV41/X41J/jiC3IRwKjevzeFUPo/sxeR/cui2vpvrc+SlzDPWMZsYX4vcS1vTHPA5XKyoJXrZgOHA8cDRzZ+Oe8PA4sasTCxs8FjZiPWyi3iw6imJ0GTG3EFOLL1WRgd+KLVV7mAzcAvwWuBe7J8bVUTTsTX/j3ovtL/+RG7EYUrKmtJ+6h84lr+DbgFuBWohNCqi0LXjVjO+B5xIL3JxA387JYSdy87yVu4PN6/FwIbEiXmvqpgyhcZzViJjCjEVOJHtmyWAD8ErgS+DU+iWgno4GDiada+xBF7t5Ue9fLzcQ1fQvwV+LL3R+BVQlzkjJlwattmQC8GHgJ8BxgeNp0WrKBuInPJQrgucCcxs+F+GgvlbHEpgmzid6wrt9nEI9uq2Yt8BvgZ8Bl+NShToYBBwHPAg5p/JxNe+x0uYEofn8P/A64nhgyIVWSBa96Gg+8DHg5MVyhzjf1dUSvcFcRPKfH7w8kzKsuOohHuj0L270bv++aMK+8bSKKgx8DP8Gxv1UzDDiU+JJ/HHAE1fwSloeNRK/vL4gnG7ekTUfqHwtejQZOB15JjMstwziz1Fby9B7hrrD3bkuj6S5qe/bYzsJCYQPR83s+cCkOeyirWcCpwEnEnIRRadOpjPuJwvdiYly7T8xUaha87WkQMSb3NcSQBW/wzXuC7mK4a6zwPKK3eDExFq5uRhITE2cQ42pn0j3Ots69tVlaCfwU+B5RHGxKm05bGwI8myhyX0hcxxqYpcQTjQuBG6nnfVAVZ8HbXqYCrwdeC+yROJc6Wk336hH3Nn4ubPxcRCwRVEaDiMJ1T7pXQJjWI3bDe0WWFhGF77eJ60X5GwQcC5wFvJRYMlH5WEg81fgGXt8qET/E6m8o0Yv7ZmLIgu95OquA+4hHgQ80fi5pxFJiuMRDxFJsWfSQDCbW95zQiIlEYTuJKGJ3J774TCKuExVrM7HCw9eJCW/r06ZTS4cAZwOvIK5zFWcTsZLJV4Gf45AHJWbxU19TgHOIHt0JiXNR/2wEHiE25ngceJIollcRRdF64m93MDHJZhgx7GA0MIZYwH4csRqCf+PVsBT4FvA1ogdYrdueGK71JmDfxLko3A98EzgPJ3JKykAHMfHicqJo2mwYRqViA9HbeyJ+WemvI4mhIqtI/z4aW49VRNE7bRvvoST1aizwTmJFgdQ3NMMwsom7gXcQPffauiHAq4C/kf79MpqPDcBFxBrHktSnacD/ESsHpL6BGYaRTzwOfI6YTKgwFngPMSY+9ftjDCx+DjwTSdqKI4FLcNiCYbRTbCDWPD2C9rUT8Cm6J3Ya9YhNxJJmM5HU9jqIrX5vIP3NyTCMtHEDcT9ol3G+OwCfwKdZdY/1xHJmrqihzLXLzbIOLibWj5SkLpcAZ6ROIkdjgXcD5xIrj6g9rAA+DvwvsQ28NGCDUiegpu2cOgFJpVPX+8JgYlnFucC/Y7HbbkYD/wXcBpycOBfVhAWvJKlMTgT+DnwF1xBvd7OAK4EriJ0gpZYNSZ2AaulRYsewlcAaYlzWYOJ6G9mIsY0YlShHtZeNxPjPFY1YDawlrs3NxJf/4cTGHTsTk6PsECjWdOALwCmpE1HpvBB4DvBB4EvE36zULxa8atXjwK3ALcAdwLxGPED/xlwNJfa13xEYT/c2uLsCuxCTF3YntsLdKaPcVQ8b6N6ieXHj9yXAg8QXrmXA8kY82c+2hxLX3DSil2kfYH/gAHy8nrWhwPuADwMjEuei8tqO+EL0cmIH0blp01HVOGmtOjqBYxO99mbgduD3wB8bMZfiv2WPAvYAJhNbJ08hHnNNbcSueE3XySZindV7gPnAvcACYGEjFjf+myJ1ADOAQ4nlAY8mtq9Ndd1dDxyX6LWzcDTwVeILhdSs1cBHiPWpi74HqKIsDqqjk2IL3nuBa4BfEx+qywt87VaNIArfacTj0RmNmN7490PTpaZt2EwUtXcTOwXObcQ8oritwgztnYii87nE+NPpBb52VQve0cB/A2/BzyG1rpPYae+BxHmoArzRVEcn+Ra864HfEpMDrqR+j4sGEz3CM4jFzbtiFtFL7PCefD0B3EUUtj1jLjHOu05mEONQX0gUo3l+0apiwXs08F3ii6k0UMuJIQ6Xp05E5WbBWx2dZF/wrgSuAi4litzHM26/KobQPVZzFt2F8Exi/LB/J83ZDCyiu5i9qxF3EmNr29E44AXAS4giOOtJmlUqeEcQm0ecixMClb0vEdtNr02diMrJD/Lq6CSbgnc1sXf5RUSxuzqDNutsJFv2CPeMXRLmldKTPL2ntmtIgtfTto0i1hR9OdH7m0XxW5WCdx/gR8R4Zykvfye+XC5InIdKyIK3OjppveDdCPwS+CHx2GdFRjm1u9F0jxHu+tkVe1DtXqxVxGSxeXSPq51LFLYPJsyrLkYTWwOfDZxA60NqqlDwvoGYXe8ShCrCcuJL5bWpE1G5WPBWRyf9L3hvIcbKXQgszTgf9W4YMWZ4ao/Yk1hhYjKxokTKgrhrSa+FRG/I/Ebc04gHca3LokwgCt9/Ap7Zz/9vmQve0cQKDK9MnYjazkbgvcTWxBJgwVslnTRX8D5C9OR+h3i8o3IaQhS9exBrDU8ihkhMbMROjdgB2J7megBXE5PDHiWug2XEerRLiTG0S4gi9wGioN2Y2dEoKwcSE3BeSbz3fSlrwbsXcBkwO3Uiams/BN5E/SbGSrXWSfS4bS02EY9vziJ2i1L9DCc259iV7l7i3YnewXG4ykTdjCB6fa9l23/3m4n7QtmcSkyA7S1vwygqfk/cOyVVRCdP/0NeDvwPsaKApHqaRfydL+fp94DOdGk9TQexGcAm0hc5htEz7iSGmEmqgE66/3hvIsb7uQ2n1D5GEn/3f6H7XtCZMJ+eRgIXk76wMYxtxWJia3BJJfdL4HzgsNSJSErucOAC4r6Q2gRiu/HUBY1h9BVPAM9DUqm5pI+kp0p9X9ib2IY8dSFjGM3GGmIzGLUZV2mQJLXiWGIlhu1TJyL10zrgFcT1qzYxOHUCkqTKOQ34GbHWrlQ1g4EziK3P70iciwpiwStJ6o9XE+OHh6VORBqAQcDpxA6StyfORZIklci/4LJjRr1iPfHEQjXnGF5lqQPYjdhCdwqx2PdooidoIzFuajWwgpgt+xixtuhyYkewtYVnrDrrIMaX7kz3rnXjiGtyNLGs31DiSddG4rp8GLif2F75PuIDUeEDwKdSJyHlYA1wMuVZ5k85sODVQEwDjiSWSDoQ2BcYO4D2niC2vF1CrJm4mCg+FjViIbFdrjSY2GluT7bceW43urdpnkAUtK1aCdwG/JVYdusPRCHcjj4EfDx1ElKOngSOJ9a5Vg1Z8Ko/JgEnEOsYHt/456KtIorfBcD8RtzbiHuIoln1MBaY0YjpjZgGTCWK2xTbKS8GrgN+TayBuzhBDkX7N+A/UichFWA5cDSxM5tqxoJXvekADgVOJdYtrMIuNcuIwnde4+fcRswDHkmYl7ZuOFHQzgZmEtvodsWEhHk16xbg58SKBV07oNXJh4H/TJ2EVKBFxOfe0tSJKFsWvHqqQcAxwEuBlxCPiOviEWAO3UXwnB4/VyTMqx1MIDYpmA3s1fg5m+itHZQwryzdT6zreTHwO2JyV5W9C/hc6iSkBP4EHEeM7VVNWPCqyxHAmcDLifGP7WYJ3cVvz6L4HrzpNWso3b21e7FlYbtDwrxSWEIUvhcQ43+r5o3AN1InISX0I+As6vfUpm1Z8La3GcSamq8ixkbq6TYRs/V7Do3o+n0+7bmyxCS2HHrQs7c2xbjasruHKHy/T1w/ZXcmcD716XmXWvWfwEdSJ6FsWPC2nzHEB9rriF5dtW4T8Rh7HltOnOuaSLc8XWoDMoiYFNY1SWwGMb62awLZdulSq7w/AN8heo+eTJzL1jwfuIKBrW4h1clZwEWpk9DAWfC2j6OANwEvA0YlzqVdPEkspTaf7qXVFhFF8gONWJcgr+2Isdm7A3s0YjKxxNfUxu/uopWvlcBPgG8CNyTOpcshxAoUbhcsdVsJPAtXbqg8C9562x54LfBmYJ/EuejpNhMT6ZYQM4IfakTXZhyPAY8ThfOqRqxvRAfREzusESOJQmUMsbnCOGLjj52JCWMTgInArgxsrWRl7w7ga8SQh8cS5TCd6H2uwsoYUtHuJIrelakTUesseOvpIODtxNAFe3OlalhNPDr9MnBzga87HriRKHolbd2FwNmpk1DrLHjrYxixwsI7gMMS5yJpYP4EfAn4MfkOexkBXIvj+aVmvIP4QqoKsuCtvonA24C3NH6XVB9vBb6aY/sXEJNyJPVtLTG04bbUiaj/LHiraz/g3cSH1fDEuUjK3hXAaTm2/zFccknqr1uJndjacUnKShucOgH124nAV4DPElv9uu6pVD/3AycR43rz8Argizm1LdXZRGIo0K9SJ6L+sYe3Ok4jemQOSJ2IpFxtAo4Hrs+p/QOIpdCc0Cq1Ju+/UeXAnXSq491Y7Ert4L/I74N0PHAZFrvSQAwCvodLPFaKBa8klcdNwL/n1PYQYrOLKTm1L7WTKcAnUyeh5lnwSlI5rAReCWzIqf3PAMfm1LbUjt6Ky4BWhhOeJKkc/hWYl1PbZwDvyqltlcM6YuvyBY14CHiY2LXxycb/vo74QjWUWN1nGLEj507Eroy70r3F+K7YKdaXQcDXgYPJ74uqMmLBK0np/YLYXjgPs4Fv59S20ngS+CMxBObWRswFNmb4GiOBZwD7A88kNic5EOuGp9qfmGPzmdSJqHeu0lAdnfg4Uqqjh4F9gaU5tD2K2LVt3xzaVnHWAr8FrgKuIzY+yLK4bdYoYg3aE4hl8w7EOgJgFfHlYEHiPKRa6AQ2G4ZRuziD/HynBMdntBZPEjvhvZjyrqoxkdjl8zdEAZ76nKWMHw/wXEpq6CT9H7RhGNnGBeTn1SU4PqN/sYkoHs8khhRUyURiHPpdpD+PqeLIAZ9F5cZHEdXRiUMapDpZTAw1eDSHtmcDfwFG59C2svcE8E1iF828Ji4W6WjgX4CX0F47uv6JGOu8OXUiejpnYEpSGm8hn2J3OPF41WK3/BYD7wH2IN9VOor2O+BlwExiC+u8tsgum8OAs1InIVVdJ+kf1xiGkU18n/x8vgTHZ/QeDwLnAiO28R7Wza5E4buW9Oc+71hI+7yvUi46Sf+HbBjGwGMxsAP5OLkEx2dsO1YBHwW228b7V3eTgQtJ/z7kHe/M6oRJ7aiT9H/EhmEMPE4lHxOJpc1SH5+x9biAGLogOAq4mfTvSV6xmOpNOqw9x/BKUnHOB67Iqe1vAxNyalutW0j0vJ8N3Jc4l7K4gVjP971Er3fd7EqM0ZfUgk7Sf2s1DKP1WEps4ZqHc0pwfMbT48s4ebAv04DrSf9eZR1LsJe3VOzhlaRivANYnkO7M4HP5tCuWvcQ8ALg7cCKxLmU3b3Ac4APAxsS55KlXbCXt1QseCUpf5cBP8mh3cHAD2jfSVBldC2wH3Bl6kQqZBPwCWJsb52GfbwXGJo6CQULXknK1+PA23Jq+wPE2p8qh/8GTiR6eNV/NwEHE18a6mAS8IrUSShY8EpSvt5HjOfL2v7AR3JoV/23lthw4H3AxsS5VN0y4kvDF1InkpF3pU5AwYJXkvLTCXwjh3aHAt8DhuXQtvpnOfBc4KLUidTIRmIt23OJ4Q5VdhBwbOokZMErSXlZA7yZmLGdtQ8BB+TQrvpnEXAkscyWsvd5YovidakTGSB7eUvAgleS8vEfwNwc2j2AKHiV1jzgaGBO6kRq7lLgNGB16kQG4FRi+TUlNCR1Aqq0DcBdwB3EzX8ecD+x3uhDwEqil2s9MZt8CLEu4UhgbCPGEWuT7giMJxbOn0As3L0LMeh/VFEHpEraDDwMPECMlX2QuP6WEY+blwOPEZPHVjRiNTHucn3j/99BDA8YQ1yPuxDboE4llv16BrA3MKLJnG4hJjBlbSjwHbx3pzYHOI58xma3ajAwixjbvQ9x7U4h7qs7EesBDyOunfXE9f848AjxNzOfWCLsduBW4l6ex9OJVlxDbN5xJdX8PBgEvJ5Yek2JdKROQE3rJO04oM1EcfvHRvyZKHTXFvDaOwC7EdtyTm7ElEbsSRTFPq2or/XEo+N7gQXEzlULG/9uEVHori8gj8HAXsCziJURjiIK4adee5uAw4m/kax9BPhYDu2qeQuInt37E+cxiFjR4CTgGOKay3KTiyXEUI3rgKuIgji1E4HLgeGpE2nBA8RnlpMaE7HgrY5Oii947wR+3Xjt68ln0fwsDCNuJFOB6cSjo+nAjMbPKvYItJu1xBOCuY2YB9zTiPso74fEDkTx81zgBKIX+AvEhJus7QfcjOt6prSYeL/vTfT6g4ji9hXA6RS7lfQdwI+JyXl3F/i6T/Ui4BLiC2jVvADXZ07Ggrc6Osm/4F0J/Ir4g7ya+iwAvivxWHpGI2b2CIvh4mwmesXu7hFzGrGQ6s/GhngK8Qjxt5SlwcCNRO+y0niSKHZvSfDa44E3NqIMY0FvAL5GFMBFPOV7qrcAX03wugN1CXBG6iSksuskn/2+lxI3rlNofnxinexGjMV7M7E96+VEz/Za0u/FXtVYTRQFPyYmbp0FHIi7gQ3Ee0j/vrZzrCeGDhRtGlHYre5nvkXFYuCDxHyMon2mhXxTxzriy4ukXnSS3R/dEuKx6zE49nVbBhMfNicB/wx8kej1voeYrJf6xlmGuB/4DXAe8Qj/+cSYaq+pbM0AVpH+/W7nyGOISm92A75O96TKssdyYtONkXmcjG3oIDooUh97f+PteZwM9c0hDdXRycCGNDwG/IQYf9VJPR4fpzKM7tn7XeOEu37uSb3GWD5K97jauWw5DGFFwrzaRQexzepxifNoZ+cDryrotUYQvfkfpJrDrRYQ+V9KFHd5G0dMDp1ZwGtl5Xr8e07Cgrc6Oul/wbueGI/7A+DnpBlr1W4GE+M4uybPTe0RexKTTMr0d7eJ6Kmd34h7esQ8Yjyq0nkT0dOnNG4nVuRYVcBrPRv4JjC7gNfK2xXA2yhmJYt9gZsotnd5IDYRKwstTZ1IuynTB69610nzBe+txFqd5xNrkao8hhMF8R7A7o2fkxqxCzCxEVmMd32cWI92KTGMZQmxNM4DxITERcQH0oYMXkvZ25WYGb996kTa1BrgUOC2nF9nGPBxome0Tp/JjwPnUMyWy28lhlZVxduAr6ROot3U6Y+r7jrpveB9EriQ6CHIY/1PFWs4sVj8DkTBM5oogofTPWRiEzEJYi0xvOBJ4AliGMIjFLM2rfJzCbH0lNI4l9jaNk9TgYuBg3J+nZS+SxR4ee+Udjmxo1kVXAccnzoJqaw62foA+JuJx57OgJfq4yWkn1zTzvEb8u8QOpH4Ypr6WIuIvxFDuvI0gdhxMfWxNhMbcLUGaZs66f5jWU18a3ZNTql+xhHDTlJ/KLdrrCLG4OfpzbTfai8Pkv9n1mtKcJzNRlETIaXK6SQW538/8ahbUj19hfQfxu0c7+v7LWpZB/DvJTjGVLGK6NnO0zUlOM5m4gd5nQCp6g6hmlspSmreUcTY7NQfxu0adwJD+nyXWtNBNTdLyDrWAqcN8Fz2ZhYxtyH1cfYVS3EelSSpDQ0nVmVI/UHcznFyn+9S6z5RguMrS6wj353ZUJFnAAAgAElEQVTrPleCY2wm6jxZUZKkrfoY6T+A2zmu7vstatl7S3B8ZYvVwJEDOam92J5qTGD7YE7HL0lSKT2DajyGrXMc3Oe71JqXl+DYyhrLiF0q8/D+EhxfX3FtTscuSVLpDAJuJP2HbzvHT/t8l1pzELGBRerjK3PcCYxp9QT3YhSxMkTq4+stVpLfmHFJkkrln0n/wdvu8cw+36X+2wlYUIJjq0JcTD4TuN5dgmPrKw7J4bglSSqVycQOeak/dNs5ftnnu9R/HcClJTi2KsVbWzrTvRsDPFaCY+st/iWH45YkqVR+QfoP3HaPPNaFfWMJjqtqsRrYu5WT3YeyLwV3UQ7HLElSaZxN+g/bdo87+nyX+m834IkSHFsV4wZiTHuWdqfcu9otyvh4JUkqjfHEDPXUH7btHuf29Ua14KclOK4qRx5DG35eguPqLXbN4ZglSUruQtJ/yLZ7rAF27OuN6qcTS3BcVY/lZP++vKgEx9Vb5L3dssj+0YEkqXenAWemTkL8DHgkw/YGEzt8aWB2BP494zZ/ATyUcZtZ2i91Au3AgleSijMO+ErqJATAjzJu70xiAxEN3DnECiZZ2UCsmlFW+6ZOQJKkLH2b9I9PjZhUNqKP96o/BgNzSnBcdYqv9usd6NtxJTimbcVfMj5WSZKSOZn0H6xGRNZLQZ1egmOqW6wBJvTnTejDIGJYQ+rj2lqswifuufMES1L+tge+kToJ/T9XZtzeuzNuTzAceHuG7W0CrsmwvSyNBKamTqLuLHglKX9fJNZnVXqbybbw2Rc4KsP21O2NwJAM27sqw7ayZsGbMwteScrX6cCrUieh/+cWYGmG7b0pw7a0pUnAKRm290viC08ZTUmdQN1Z8EpSfiYCX0udhLbwuwzbGoJLzOXt7Azbehi4K8P2srRn6gTqzoJXkvLzLWDn1EloCzdk2NYxZDuxSk93KrBdhu1l+f5nac/UCdSdBa8k5eMc4AWpk9DT/CHDtl6UYVvaulHA8Rm2Z8Hbpix4JSl7e+OuW2W0HLgvw/ZOzrAtbVuW5/nvGbaVpT1SJ1B3FrySlK3hwIXEUkMql9sybGsyMDPD9rRtz8uwrTuIndfKZnzqBOrOgleSsvVZ4Jmpk9BW3ZphWy5FVpyZZDdWeh1wd0ZtZWkU2e7+p6ew4JWk7JwOvCN1EtqmORm2dXiGbalvR2TY1twM28rSTqkTqDMLXknKxgzgO6mTUK8WZNiWvfjF2j/DtuZn2FaWLHhzZMErSQM3CrgEGJs6EfVqQUbtdJBtAaa+7ZdhWwsybCtLFrw5suCVpIH7BhZAVXB/Ru3s0AgVZ0aGbWW5UkeWdkydQJ1Z8ErSwPwr2e4GpXysBx7PqK09M2pHzZuaYVvLM2wrS67skiMLXklq3UnAp1MnoaY8kmFbu2XYlpqzPTF0KAtlLXiHp06gzix4Jak1+wI/AganTkRNybLgdaxlGlmd97IWvMNSJ1BnFryS1H+7Aj/HSWpVsibDthy/m0ZWY1yzvBayZA9vjix4Jal/xgC/AKakTkT9si7DtixM0shqY4a1GbWTNXt4c2TBK0nNGw5cBhyYOhH1W5YFr4VJGll90ShrwesXqRxZ8EpSc4YCPwaOT52IWtKRYVubM2xLzduUUTuOu29DFryS1LchwAXAaakTUcuy7D0raw9h3WV13svak7oxdQJ1ZsErSb0bClwEnJE6EQ1IlsMQVmfYlpqX1Xm34G1DQ1InIEklNhK4GDgldSIasKzWcIVslzhT8x7OqJ0sr4UsZTnOXE9hwStJW7cTcDlwZOpElIks187NqvBS/2T1RWPnjNrJ2qrUCdSZBa8kPd0MYumxWakTUWa2J4bxZTHx6b4M2lD/LCG7HtCyFrwOlcmRY3glaUsnADdhsVs3g8iul3dBRu2oeQsybGt8hm1laUXqBOrMgleSwiDgQ8BVuJNWXU3OqJ1V2MtbtLszbKusm8Y8njqBOrPglSSYBPwS+Diu0Vlne2bY1q0ZtqW+ZXm+98ywrSw9ljqBOrPgldTuzgRuA56bOhHlbmqGbf0tw7bUt79n2FaW10GWXP0jR05ak9SuJgHnAS9KnYgKs3eGbf0hw7bUuw3EuPqs7JNhW1laljqBOrOHV1K7GQz8C3AnFrvtZv8M27qR7La6Ve/+CqzMqK0dgd0yaitLq3HSWq4seCW1k+OBm4HPA2MT56LiPYPsPvceA/6UUVvq3TUZtrVfhm1laWnqBOrOgldSO9gPuAL4DfDMxLkonZFk+zj7qgzb0rZdnWFbB2fYVpYeSJ1A3VnwSqqz2cAPiQkvL0yci8rhqAzbujTDtrR1S8i2J/3ZGbaVpftTJ1B3FryS6ugA4ELgDuCVeK9TtywL3n80Qvn5CbAxw/ayfP+ztCh1AnXnh4CkuugATiIef/6NWG7Me5ye6tiM2/t+xu1pS1me372ACRm2l6V7UydQd34YSKq6HYFzgbuIMZXPT5uOSm4y2S5P9j1i2Sxl72/EJNOsnJxhW1mz4M2ZBa+kKhoEnAicDywG/heYlTQjVclJGba1lHjsrux9OeP2ylzwzkudQN11pE5AkvrhWcRQhVdQzrU0VQ2/AZ6XYXsHA3/JsD3FF4kpwNqM2htDbOwwPKP2srQG2A7Xdc6VO61JKrNBwBHA6cCLgWlp01FNHEeM5Xwoo/ZuBn4FnJBRe4LPkV2xC3Aa5Sx2AeZisStJbWdnohf3B0SPzGbDyCHeSraOKMEx1SWWEj2eWbq8BMe1rbgo42OVJJXQGOAU4NNET9km0n8AGfWP35K9n5XguOoQb+/vie/DjkRvcerj2lZ8MOPj1VY4pEFSkTqAGcChwJFEr9j+wOCUSaktHU1MdJyTYZvvISZGDc2wzXbzD+BrGbf5amBYxm1m6dbUCUiSWjcU2JfY+OGzxBjHR0jfm2IYXfHfZO/jJTiuKsex/T/lfbq9BMfVWzgBtwCu0iBpoHYGpgMzia18ZwP7EL1n9nSpzJYR6/KuybDNEcAtuExeK74JvCnjNp8N/C7jNrO0GAveQjikQVJvRgMTiRtyV0wmlguaAkwFxibLThqY8cTj7m9k2OYa4LXA73GoTn8sBN6bQ7vvyaHNLN2UOoF2YQ+vVC2DiUdgT13CZlDjf+uK4cSYtaFEj9MIYGQjxhCF7BhgHLB9j9iJ6LHdiSh0R+V6NFJ6dxFPJDZn3O5HgI9l3GZdbSKGMvw+43ZnAXdS7k22PkBM2FXO7OGVymUScBhwALHv+1RgF2KW8UjKfeOWqmgvYo3Wn2Xc7ieAo4gdAdW7D5J9sQvRY1z2e2Yex62tsIdXSmsw8FziA/ckYiyspGLdAhxI9r28OxE7sO2Zcbt1cjHwcrI/99OJ3vsyd+ytIZ6yrUudiCTlZSbwP8QC66lnCBuGAWeQj32Ax0pwfGWMm8hv2NT3S3B8fUVnTscuSckdTuz44+YKhlGuuIv8VhU5jujNS32MZYq5xDyBPOwPbCzBMfYV/5bT8UtSMrNwFybDKHucS35eQDy6Tn2MZYhFxCovebm2BMfYTByR1wmQpKINJyavlHlbS8MwIh4lVinJy6nY0zuffOcqvKQEx9hMPEa5xxdLUtMOJLbJTH1jNQyj+fge+Xou8EQJjjNF/APYfeCncJvGEL3HqY+zmfhJTudAkgr1duzVNYyqRt5LiT0TuL8Ex1lk/IZY6ztPXyrBcTYbr8vpHEhSIYYQ22OmvpkahtF6zCc2Z8nTrsSWt6mPtYj4PLERTp6OohoT1TY38pyQz2mQpPxtB1xN+pupYRgDj++Qv6HE8oSpjzWveAI4O7OztW1jiS8pqY+32bg+n9MgSfkbTfv01hhGu8TLKMaJwOKCjqmouAGYluVJ6sUPCzqmrCLP1UAkKTcjiAXEU99EDcPINh6luN0Ptwe+WsAx5R1PAu8gdpEswusKOKYsYxP5TtyTpFwMAn5K+puoYRj5xC3ktxvY1hwG/DGH4ygivgdMyv6UbNPBwOocjiPPcDiDpEr6NOlvoIZh5BvnU6xBxHCKOzLIvYj4OXBQLmdi28YDCwaYd4o4J4dzIUm5einpb56GYRQTH6V4g4EzKGeP70bgIuBZuR39to0AbuxnvmWINcCOOZwPScrNHsROOalvoIZhFBevIY0O4FDgG8QY2ZTnYBFR/E/O84B70UFs2pD6Wmgl3GxCUuX8mvQ3T8Mwio11wAtJaxTR63sRMamuiOOeD3wReDYx3CKl80h/HbQap+RwPtSkjtQJSBX0TxSzRqek8llDFL2/SZ0IsdHNocDRRDF6MLGhxUBsBu4hhlH8nliBZk7j36f2GeC9qZNo0UJimbZNqRNpVxa8Uv+MBeYREyYktaeVwKnAdakT2YqdgX2AqcCexL1qJ2Kt8OFEkbyuEY8By4EHiV7ce4E7ieMrm48DH0qdxAD8G3EMklQJnyT9YzHDMNLHanxEXYQO4P9I/34PJNYCu2R9YiQpL+OBFaS/eRqGUY5YB5yJ8jIE+Dbp3+eBxg+yPjHqv9SDz6UqeSewXeokJJXGUOAC4AOpE6mhscCVxE5qVfd/qROQY3ilZo0A7iPGx0nSU30LeBvR66uBmQr8DNgvdSIZ6ASekzoJ2cMrNesMLHYlbdsbgN8Cu6dOpOJOBm6mHsUuxG6cKgELXqk5r0+dgKTSO4wo1k5InUgFDSY2tPg5sEPaVDLzd+Dq1EkoOKRB6tsuwAP4BVFSczYT4zY/SMzQV+/2BM4HjkycR9ZeClyaOgkFP8Clvp2GfyuSmtcBvAu4idgMQlvXAbwZuIX6Fbu3Aj9NnYS6+SEu9e2k1AlIqqT9gT8BnyW2BFa3mcTGHV8jVmSom48SPf0qCYc0SL3rIHYiqsuYMklpLALeB/wodSKJjSF2TDuX2Pmtjm4ixnOrROzhlXq3Fxa7kgZuMnAR8Hvg8MS5pDAEeBMwB3g/9S12IcZuq2QseKXeOf5OUpaOAm4EfgEclDiXIgwCXg3cBXyd+m+x+wvg2tRJ6OkseKXe7Zs6AUm1dAqxhNnVwPMS55KHkcRGHHcD3wemp02nEBuA96ROQltnwSv1bmbqBCTV2vOBXwF/I1YsGJM2nQGbDnyKGLP8ZWBG2nQKdR7Rk60SctKa1Ls/A4ekTkJS21hJTGw7n9iWdlPSbJozFngx8FpiG912rC2WArOBx1Mnoq1rx4tS6o+FxGQTSSraUuBi4ArgemBN2nS2MIFYsvH0xs86T0Jrxj8B30udhLbNglfq3RNU/xGjpOpbRfT4Xkes9PBXYF2Br78DMeHuKGLr5IOwhuhyPdGz7bq7JebFKvVuPbGcjiSVyRpi3O9txK5e/wDmA/cDGwfQ7ihiq9/pxMYZXTEba4atWUucnzmpE1HvvHil3vmNXVKVrCeK3oeAhxuxgijM1hIrCQwjhiAMJ3pud27ErsDE4lOutA8Dn0idhPpmwSv1zh5eSdLW3ExsIrIhdSLqm8uSSb1bkToBSVLprCNWpbDYrQgLXql3y1MnIEkqnQ8S46ZVERa8Uu/uS52AJKlUfgX8b+ok1D8WvFLv5qVOQJJUGg8RQxnymNDc7msZ58qCV+rd7akTkCSVwibgVcCSHNreGzgmh3bVYMEr9e6m1AlIkkrhE8RwhjycR2x0pJxY8Eq9u5nY4UiS1L6uAj6aU9uvBY7DSdK5suCVereO2MpTktSe7gHOJoY0ZG1n4H8avz+cQ/tqsOCV+nZZ6gQkSUk8AZwGPJZT+18AdiI2OcrrNYQFr9SMS4ieXklS+9gInAnckVP7LwLOavzuEpg5s+CV+vYocGnqJCRJhXoXMXY3DzsCX+3xz/Nzeh01WPBKzflC6gQkSYX5LPDFHNs/D9ilxz/fm+NrCQteqVk3AtenTkKSlLsLgPfl2P6rgFc85d/Zw5szC16peR9KnYAkKVe/IL+d1ACmAl/eyr+/J6fXU4MFr9S8G4CLUychScrFb4GXARtyan8I0Xs8div/2205vaYaOlInIFXM7sA/2PoNS5JUTX8Ang+syPE1Ps3Wh0qsAsaQzzq/arCHV+qf+4H3pE5CkpSZPwEnk2+xeyrw3m38b7djsZu7IakTkCroG8BJwOmpE1HbWQ8sAZY24iFi2bzHGrGS6C1aRawdvbERm4HBjRgGjGrEGGAHYHtgPDFrfBdgt8a/l+ruBuAUYoOJvEwFvse2n6r/PcfXVoMFr9Sa1wP7AHulTkS1sxS4C5hDLFV0D7CAWJh+KflNpnmq0cBkYBowC5hJXPP7EmuISlV3HdHzujLH1xhJrOPe2xfIm3N8fTU4hldq3Sxi3NdOqRNRJa0GbiF6d25t/H4H1dhedFfgIOCQRhxG9BBLVfFT4GxgTc6v80PglX38N3sTX3KVIwteaWAOB34NbJc6EZXaJqKYvRH4I/Dnxj9vTJlUxmYBRwLPacQeadORtumbwDnk//f3AeBTffw3DwETc85DkjJxLDHZYbNhNGI9Udz+FzE+cBztZybwz8CVxJji1O+JYWwGPkIxXkR80e0rn58UlI8kZeJI4BHS38yNdHEn8HliTKDL1m1pFPASYuKOfydGilgLvJpiHETznSDvKCgnScrMM4jtIVPf2I1iYhVwBfAWYApq1jDghcTYRp+MGEXEMuAYijGFWEml2dxmFpSXJGVqPHA96W/wRj7xEDH+74XE7GsNzGhiG9drae7xr2H0N24B9qQYOxJj85vN7Y6C8pKkXAwmJir4AV6PWAJ8iRirPRjlZSbwGaI3LvV7btQjLqS4CcWjiDV9+5PfJwvKTZJydRywkPQ3faP/sQz4KlHkuiNlsUYAryOWa0t9HRjVjHXAOynOMOCqFvI8rMAcJSlXY4Av0L3blVHeWEX0CJ2Cm/KUxXOBa0h/bRjViQXAERRnMHBxC3neh0vDSqqhQ4Dfk/7DwHh6/I7YOc+VFcrrQOASHCZk9B4/IbbJLsog4Act5trX+rySVGkvB+4m/QdDu8cDwMeB6b2/XSqZ/WitN82odzwBvIFiDQK+PYCcZxecryQVbjDwT1j4Fh0biWXETsXJZ1V3CPAr0l9TRvr4HTCVYg0CvjuAnG8sOF9JSmoQcAZx80v9oVHnWAL8JzC5ubdFFXIScDvprzGj+FhJTEwrelLpEOD8Aeb+loJzlqTSOAT4Di7En2X8FngFMLQf74OqZzDwVmA56a85o5j4DTCN4g0HLm0h357xKMUtlSZJpTWGGIvWiSs7tBKrgW8Bz+zneVf17QR8HSe21TmWAq8ijbHAdU3k2Fd8uujEJansdgPOJXoqN5D+w6bMsRj4ELBzS2dadXIkDnOoW2wAzgN2II0JwF/7yLGZWEfc1yVJ27Az8BrgAmJ729QfQGWJvzfOy7DWT61qaCjwb8Ba0l+jxsDiOmB/0pkN3LOVvFqJ8wvOXT246LFUPR3AAcSi/McBR9N+a8heDXyWGMvXLkYAexKT73YDdm3EeGBHovdrHDE+cDviS8BQYozrZmA90cO0thFPEuNelwMPN+I+YuH+BcB8YmJQle1PzKY/MHEe6r+7gfcDP0uYwzHAZWTTs7yJGGp1ewZtSVJbGkxMevtX4HJiUkTqXpk8Yh3wfWIt1jqbBDwfeDcxJvV6YshGirGpDwK/Bj5HLKV3ENWbBDgU+CSOia9KLAbOIf1uh68m2ycEFxSbviT1z6eo3uPyQURPwjuAHxEfIKk/xAYSK4D/A/bI8iSVxCTgdKIguwZYRvrz3VesJsaVfwp4IenGVfbXMcAi0p8/Y+vxEPElb+S23sCCDAI+Q7bHth6YWeRBSFJ//YNYJ3f31IkM0HRirOvXiEdqVZjJ/gjwMWL2fR10EL3Tbye+iNSl+NoI/An4KHAYxa+L2h87EpuPpD5nRncsAd5DOZbqGgf8nOyP8ZtFHoQkteIq4oa1DHhB4lyytD2xaP/HgF8Cj5H+g6/nB+B7iSXaqm5P4M3Aj6lG720W8TCxpvTJlHP4QwdRYK0n/blq57iXeAo1ove3qzD7AXPJ/jifxJUZJFXA59ny5vVF0j9yy0MHsDcxTvMrwM3EmNkiPwAXEr2fZfkAbMVQ4HnEmNe7SF9UpI7lRO/WcyjfJOnjcMWTFHET8HLKtb332cQEzTyO930FHocktez1PP0GdjdwVMqkCjICOJzohfkuMRQij/WA7wHeSDl7A5sxBjgTuIhy9ZSXLeYBHwB2ae0052IP4std6nNT91hLLMl1eHNvS2FGEhND8zruO6jufU1Sm3kGW7+RbSIWQh+XLrUkRgFHED2x3yQWY291JvMcokc59WzsVowlZnFfDqwhfUFRpVgPXAI8u99nPR+jgItJf17qGF1fciY2/W4U5xnkv0HJ8YUdjSQNUAexneW2bmgPAq+lfI9rizSUWO/01cTauL+i93N2F7E9aJkeaTZjBHAGcCmxUkHqYqIO8UfgZaS/FjqIVSdSn486xErgh8Q64WW9L74dWEW+5+FbhR2NJGXke/R9c/szcGyqBEtqAtHD8S/EY8NfUr1Ct4NYzuqbOFwhz7gXeAPpe/vfitt4txIbiE1gXk+5J5vuSvdE5DxjPuU+D5K0VafS/I3uStzVqQ6mAP9OdluKGs3FXOJLUcqlzV6Ew1SaiQ1AJ9FbWsYhC091FrGCSN7nZRMxIVKSKmcovT+i31pcRux+puoYSgxZuAZ35Uodd5B2GcDnAE9sJa92jxXEVr+vA3Zu+ewWaxfiflzUOfpcMYclSflodXzfr4n1bss6lk2xVu6niPHYqQsKY8u4Cthrm+9cvp5FbH6S+hykjjuJ5RlPBIYP6IwWq4NY/aXI9/CPVG9nTknawiQGtq/6ncSjv7FFJ66t6iC+iFyBvbllj/XE1tIpxkQeSDGPwcsU9xLzFl5LdTdM2JvY/rrI87aMem5/LqkNncfAb4pPAt+gfOtRtosxxCS6OaQvLIz+xX3AC5/+luZuf2IDjdTHn0esIzaC+AIxxrXqW6iPBj7NwDonWomNxIYzklQLuxAFa1Y3ybuADwPTizyINjWNeCzruMzqx0XECiBFOpjqr9KxCvgL8YX7rcBhVHtXw546iGURF5Pm3LqbmqTaeQ/53DD/AnyQeBSn7Dwb+CkOW6hbLCNWUyjSEcSkrdTH3lc8CvwJ+AHwb8DpwCzSrnyRp6OAG0l3vr+a/yFKUvEGE2vu5nkDnQP8LzFJpC49MEUaRKy28EfSFx9GvvE1Yqe0ojyfGAaQ6njXAAuJa/tiYmzze4jr/SBgh/wOvXRmEDv2pbz+fk611hVva84cl/pvNrGlbhEftKuB3xOLuncCNxPrX+rpRhDLJf0rDhNpJ3cDZwJ/L+j1XkEMCeivTcSThq6f64mxpmsaP1cSQ6ZWNH4+2iMeIZZGfGKAudfB7sBHiL/1lBuV/JXYlGZlwhwkKXevIk2PwhPEUk3vJya+pd6ZqgzGEcNB+rtWslGfWAW8BtXZLsSTrzJsCnI7MD7fw5Wk8vgs6W+8K4BfEWP1jgNG5nnAJbMLMSP7cdK/D0Y54svEBiKqj92IVSRWk/762kxsilL0pElJSmoQ8CPS34B7xlrgD8B/E5N66tgLMYUobMryAWiUK26gntd9u5kNfJ1y9Oh2xV3EF21JajvDiM0LUt+Ie4s5wHeBNxNrilZ1tvYM4FuknTRkVCPuIQomVc9RxFbAm0h/HfWMW4FdczxuSSq9YcClpL8hNxtPEJPgqrJQ+t7A+cRkvdTnzqhOLCcmFan8hhM7u/2F9NfN1uJ3wPa5Hb0kVchgYj3G1DfmvmITcDmxpmjZ7UsMGXENXaPVWEss2aVymgp8knJPOL0Ml4eUpKd5F+XsiVxHDGvYN7cjz87+xBqjZXukaVQzNhC9hyqHocBLgKsp/5fZr+I6u5K0Tc8BlpD+Zr2ZWL/zv4BJuR5xNp5JDA2x0DWyjk20tnausnMAsb33MtJfD33FOrxeJKkpE4hdeFLdsP8BnEOxu1C1ykLXKCrehYo0g1gy8XbSv/fNxkPA0XmcDEmqs9cTOyUVcaNeD/yE6GGugv2x0DWKj3NQnmYTG8GUdQJab3ETMDn7UyJJ7WEi8APyu0nfC3yI6iyZsy+O0TXSxSbg1Sgrg4hJsJ8gNmVI/f62ek18BjctkaRMHEFsCpHFDXoVUUQfD3QUeRADsA/wYyx0jfSxAXgpatUE4Gzg+1RjTG5vsRR4franR5IE8GJiEfP+3pg3AtcCrwPGFJ516/YBLqL8M7KN9orVxCYH6tsY4GSiF/Rv1OdL6xW4c5ok5aqDWJrnT/R9U/4z8K/A7kkybd3eWOga5Y6HgZnoqSYRPeD/Q9x/yrjU4kBiGdFDLUkq0NHEZLP1xM14E1EIvx+YljCvVu0FXICFrlGNmAvsTPvaAXgu8D5io5eFpH9P8oyLgPGZnDlVSlXG/kntYBLxwXMdcH/iXFqxF7EE0ZnERBapKq4nttrekDqRHA0DpgP7NWL/xs+pKZMq0FzgXODK1IkoDQteSQO1D/Bh4BVY6Kq6PkcMHaqy4cCexJOhrphFfBmdSnvuGrYC+Djwv8SGEmpTFrySWrUf0aP7Uix0VQ9nEo/1y2QQsD2wYyMmEhOtJjZid2CPRozHz/Uum4mVbD5A7HypNucfhqT+OpAodF+M9xDVy0rgUGI92aztR0yUGkL0tA4memRH9IhRxIoIoxs/xxLFrn9n/XMFsTb5bakTkSRVz+Gk3S7ZMIqIvxOFaNZGAAtKcHx1jmuJ+5QkSf12PPAb0n+YGUZR8TnycVYJjq2O8Uuqs6W6JKlEOoghCzeS/sPMMIqOTcAJZK8D+EsJjq8OsZHYufGgfr0DkiQRSxe9jhjDmPoDzTBSxgPE+NmsnVCCY6tyPAmchxuGSJJaMA54L7H+b+oPNMMoS3yDfFxfgmOrWvwDeDvV2lZdklQSU4jxik+Q/gPNMMoWm4Bjyd6xJTi2KsRqYvZ7VmMAACAASURBVGc0x+dKklpyFDH+bQPpP9QMo8xxN7HCQtZ+W4JjK2vcALyZfIaUSJJqbgTwT8DNpP9AM4wqxUfJ3oklOK4yxV3Af+DYXOXExazTGUXsirMKWJY4F9XbNOAtwBuAnRLnIlXRamA2cF/G7d5Me68ycDtwMXBJ43dJNTEUeCtxk9tE9zfbJcCXiT3QpSwMBU4HrmbLa80wjNbiQrLXbuvyrgc6gfcRXyAk1dCewN/o/WawCnh9ovxUD/sAnwYeJP2Hm2HULY4iW0OARSU4rjzjAeBbwEuJrZIl1dhE+rel5JuTZKmqmgC8E/gz6T/cDKPO8Qey94ESHFeWsYRYWeEcYO8Mz5Okkuug/9uybgBOS5GsKmMH4mnANcRjwtQfcobRLnEK2doZWFOC42olNhGb1HyH6KhxmILUxs6ktRvJKuDwBPmqvCYRHyrXAOtI/2FnGO0YfyF73y/BcTUTi4DLgP8PeC4OUVCFuEpD/v4CHNzi/3c5cCQwJ7t0VCGDgEOBk4lepYPxb1Yqg5cQhV9Wng38LsP2BmolsbPZrY24pfHzsZRJSQPhh2e+pgH3DLCN+UTR++DA01HJDQL2A44BjgeOw4XXpTL6K613ZGzLXRQ7JGA9sJDoULm78bPr9wcKzEMqxJDUCdTckRm0MRW4ktiK8skM2lN5TAEOJD44DwOehQWuVAUHEdvdXpdhm98B/iujttYBSxuxhBiKsIgocLt+PkiMwZXagj28+fog8MmM2voV8ALiW7mqYTixQsfuwB7AdGAGMXN5b2BcutQkDdCVxD05K7sRxeigxj+vJYYWrGr8XAk8SgwreHQr8RBRxD7Y+GdJPdjDm69hGbZ1AvBt4DXE5AEVazIx3GBG4/fxxEoJI4hNHv7/9u48WrKqPvT4twdo6GYeRAR9gITJBhURodFIcESNGnFAwYCKgiAoGlcckhfElzhEeSoIBnBaCipx4CEqQ4AI2ghIMyniwKRhphmaqQe67/vjV7Vq37qn6tatOqf2qXu/n7X2KjjDPr9z6tyuX+3aZ+9mWQCsB2zSeJU0Pe1PjHt9Y0n13UF8QV5BJLmrS6pXEia8VXug5PoOJv5R/EjJ9WqiHYgPtP2Irimb5Q1HUs3MIsa/PrzEOu8vsS5JCbs0VGtfyu3j1XQ0cFIF9c50WwOHEtN97pI3FEkj4BFgS6K7gSTNWPOAhyl/LMTVwBuGeB7T3YuAHxETfuQe59JisYxWeReSam/25JtoACuIAcXLNhs4gxi7Uf17IfBz4FLg9cCcvOFIGkGH5Q5A0uTs0lC9pxHjK65fQd0PEklbWQ9NzBRPB04A3pg7EEnTwkJiogZJNWULb/XuBI6sqO6NgfOI4WzUm/cSH0wmu5LKcmDuACSpLj5DdX3IrscxXSezOTFuZu7+fhaLZfoVp3+Xas4uDcMzB7iImDGtCpcAryRm2NF4ewI/IEZhkKQq7A5ckzsIScXs0jA8q4nhru6tqP6/Ab6JX2LaHUA8mGayK6lKb8kdgKTOTHiH6y5i8oiq5i8/EPhcRXWPoncDZxGzoUlSlf42dwCSOnMYpuG7hZiC9q8rqn9vYjD0yyuqf1QcAXwFv9RJGo7Nga8TY69LqhkT3jwuJRLebSqq/+XEUGgzdZicg4HTsXuHpOH6PXB17iAkTWTrVx7N/rz3VFT/LGLCi7+pqP462w/4Gia7kobvlbkDkFTMpCCvlwAXUN0Xj4eJaXNvqKj+utmGaF3ZJHMckmamR4jx0VfnDkTSeLbw5nUR8H8qrH9D4GfEzGLT3VrA9zHZlZTP+sBuuYOQNJEJb36fAC6usP6tiNnYNq7wGHXwSeB5uYOQNOPtkzsASROZ8Oa3BjiI6vrzAuwCnMP0HZ7r+cA/5A5CkjDhlWrJhLce7gbeRnXj8wK8EPg20+89nwOchiOOSKoHE16phkwS6uNW4iHCfSs8xi7ApkS/3uni3cBhuYOQpIYNgZOBx3MHIqnFhLdeLiNaYrer8Bh7AsuBX1Z4jGFZF/gR8aCIJNXF+UQjhqSamG4/b4+6Zn/euys+zqeIyRlG3eHAlrmDkKQ2jtQg1YwJb/3cQ0xKUeU4jrOIyRleVuExqjYXODZ3EJJUYNfcAUgaz4S3nv6bGK6sSmsBPwCeW/FxqvJa4Bm5g5CkAgtzByBpPGdaq6/ZxPi5VbfC3g3sDdxW8XHKdh7witxBSFKBpcBmuYOQ1GLCW29PAa6l+n6qfwBeTPV9h8uyBXAn/kIhqb42IKYallQDJgz1di/V9+cF2AG4HHhBxccpyxvw3pVUb9vkDkBSi0lD/f0c+JchHGcbYDHwDWD3IRxvEK/OHYAkTWLb3AFIarFLw2iYRfRZffkQj3kncD1wHzBWEE+79mXp/98FfLikuNYCHgQWlFSfJFXhKGICCkk1MDd3AOrJGDFu7jXAVkM65tMapQznl1QPxKgSJruS6m7T3AFIarFLw+i4j+H0563CzSXWtWeJdUlSVUx4pRox4R0tlwH/O3cQfbitxLqeXWJdklQVhyWTasSEd/R8Crg4dxBTdGeJde1YYl2SVBVbeKUaMeEdPWPA0cCa3IFMwX0l1rVNiXVJUlXWyx2ApBYT3tF0I3Bh7iCm4MES63pqiXVJUlXm5Q5AUosJ7+g6J3cAU/BoSfVsQAxLJkl1t3buACS1mPCOrmtyBzAFy0uqx+HIJI0KW3ilGjHhHV1l9outWln9jW3dlTQqbOGVasSEd3StkzuAKShrRr9RelBP0sw2imOmS9OWCe/oembuAKagrJbZsrpGSFLVVuYOQFKLCe/o2jd3AFMwv6R6Hi6pHkmq2orcAUhqMeEdTfOAA3MHMQUblFTPKkx6JY0GE16pRkx4R9NRjNZ4tGXOOPTnEuuSpKrYBUuqERPe0bMTcHzuIKaozOT85hLrkqSqlDnhjqQBmfCOlnWB/2T0xqN9eol1/abEuiSpKktzByCpxYR3tJwELMwdRB+2K7GuJSXWJUlVMeGVasSEd3T8PfDO3EH0aYcS61pcYl2SVJX7cwcgqWVu7gDUk52Bk4d0rCeBc4BzgeuIfmhjJdRZlnuAm4i+zJJUV/fmDkBSiwlv/c1neP12fwh8ELh9CMcaxM8w4ZVUb7flDkBSi10a6u/LwLMqPsYYcCxwAPVPdgHOzh2AJE3i1twBSGqZlTsAdXUo8PUhHOcfgc8O4ThlmU2Mx7tV7kAkqcBKYlSdNbkDkRRs4a2vXYjW3ap9idFKdiE+RL6ROwhJ6uDPmOxKtWLCW08LiH678ys+zveJrgyj6DRgde4gJKnA73MHIGk8E956Oplo4a3SpcDBjG4rxO3EQ3aSVDc35A5A0ngmvPXzDmLM3Sr9FngdsKLi41TtXxl8yDRJKtv1uQOQNJ4Jb70spPp+u3cA+wMPVXycYbiO6JYhSXViwivVjKM01McC4CpikomqPAy8iOn1c9u2wO+AebkDkSTil7P1KHfCHUkDsoW3Pk6h2mR3BfB6pleyCzHW5adzByFJDb/GZFeqHRPeengX8PYK6x8j+gX/d4XHyOnfiH7JkpTbL3MHIGkiE978dgVOrPgYHwTOqvgYOa0kRpxYmTsQSTPeL3IHIGkiE9681iPG2123wmOcAHyhwvrr4lrgH3IHIWlGGwMW5w5C0kQmvHl9Bdixwvq/y8xKAk8EvpU7CEkz1m+ApbmDkDSRCW8+7wYOqrD+i4FDmHnj1L6bmFRDkobtvNwBSCrmsGR57AZcAaxTUf3XE8OPLauo/rrbiEj4n5s7EEkzyn7AJbmDkDSRCe/wrQdcDexQUf1/BvYG7qyo/lGxGXAh8JzcgUiaER4BNgVW5Q5E0kR2aRi+U6ku2X0QeCUmuwD3E60tDhEkaRguwmRXqi0T3uE6HHhrRXUvB15LzDqm8CDwUuLhPUmq0n/mDkBSZ3ZpGJ7nAJdTTb/dNcCbgB9WUPd08SFiRra5uQORNO0sBzYHHs0diKRitvAOxxbA/6O6h9SOwWR3Mp8HXgj8KXcgkqadn2KyK9WaCW/1ZgFnAs+oqP5PA1+uqO7p5grg2cDncK57SeX5Xu4AJCm3A4mxcKso3xzieUw3uwA/o7r3xmKxzIzyINXOlimpBLbwVq+qmc4uAA6rqO6Z4EZgf2K84gsyxyJpdH0beCJ3EJK686G1am0H3FxBvUuAF2OfsTLtChxBzH63YeZYJI2OZxOT/UiqMVt4q7WogjpvBV6FyW7ZbgCOAp4K/B3wLeDerBFJqrurMNmVRoJDNFXr6SXXdz8xscQ9JderluXA2Y0yC1gI7AM8j2gFfiYxi5sknZI7AEm9MeGt1tol1vU48BrgDyXWqe7GiJbfG9qWLyDG3NyYGGpuHjCH+HtaQEwfvQkxzehTga2JLz/b4cMt0nRxF3BG7iAk9caEt1oPlFTPamK0hytKqk+DeaxRbpvifrOALYGdiVEidgOeS7Qcl/nlSFL1TgRW5g5CUm98aK1a+wKXlFDP4cCpJdSjelqbmIlvb2JyjBcSLcOS6ulRYmz1B3MHIkl1MA94mMHGeDx+6FGrDnYG3gf8mPhwzT3WqMViaZUTkCSNcyL9/6N6eoZ4VT9rAy8j7qXbyf9hb7HM5PIYMV28JCnxNGAZU/9H9VzsY61iewCfAv5E/g9/i2Wmlc8gSSp0MFP7B/UKYH6WSDVq9gA+D9xJ/kTAYpnuZRkx+ookqYOP0ds/qNfiOK+autlEt4cziCHscicGFst0LMchSZrU64BbKP6HdAXwBWIcV2kQGwLvBa4mf4JgsUyX8hf85U0aWQ5LNnxzgP1oDT31GDE15U+A+zLGpelpd+AI4G34ZUoaxEHAmbmDkNQfE15pZtgAOAQ4EtgpcyzSqFlMTDEuaUSZ8Eozyyyir+8xwKvw3wBpMquBFxBdhCSNqNm5A5A0VGPABcBriJbek4luNZKKfRGTXWnk2bojaWPiIbejcUpjKXUrsJAY+UTSCJuTOwBJ2S0HLgNOImZy2xGHxpMADgRuyh2EJEkq32zg74AryT8UlMWSq5yGpGnDLg2SutmPmDTlJbkDkYboj8BzsX+7NG2Y8ErqxZ7Ax4G/xX83NL2tAhYBv84diCRJymM34HvEUE25f3K2WKooH0WSJAnYGfg28CT5ExSLpaxyLv6CIU1L/mFLGsQORFeHg3DUF422m4E9gIdyByKpfH5ASRrEUuBs4Axi+uKFOKGNRs8TwMuJYfkkSZK62g74GvHgT+6fpy2WXsoa4K1IkiRN0TOBr2MfX0v9yz8hSZI0gO2Bb2Dia6ln+SqSJEkl+SvgW5j4WupTLgDmIkmSVLIdiQfcHMfXkrMsBhYgSZJUoZ2AMzHxtQy/LAE2QpIkaUh2Br6Dia9lOOW3wGZIkiRlsAvwXUx8LdWVG4CnIkmSlJktvpYqylXAJkiSJNXIzsTDbY7qYBm0XErMAihJklRLOwDfxMTX0l85G5iPJEnSCNgOOA1YQf4kyjIa5YvAbCRJkkbM04EvAY+TP6Gy1LOsBt6PJEnSiNsC+DSwjPwJlqU+5QFgfyRJkqaRjYCPA/eSP9my5C3XEF1fJEmSpqV1gaOAW8ifeFmGX75J3AOSJEnT3hzgQOBq8idhlurLw8DbkSRJmqH2A34CrCF/YmYpv/wS2BZJkiSxM3Aq8AT5kzTL4GUF8M9Ea74kSZISmwIfBf6H/Embpb/yS+ILjCRJkrqYC7yZmHI2dwJn6a08DBwJzCp4PyVJktTFbsApwCPkT+osE8tq4KvEuMuSJEkawPrAEcAS8id5lii/AJ7X7U2TJElSf55HtPo+RP6kbyaW3wAHTPouSZIkaWDrAm8DLiR+Ws+dCE738nvgrcDsXt4cSZIklWsr4MPAdeRPDKdbuQY4GIcZkyRJqo1dgOOJFsncyeIol/OBl07x2kuSJGnIdgWOA24gfwI5CmUp8AXgWX1ca0mSJGW2HXAscAmwivzJZV3KauAion/uvL6vriRJkmplA2KkgdOB28mfdA67rCGGFTsa2HLAaylJA3PWGkmq3l8BLwH2Bf6a6ZkEPk60bv8MOAf4S95wJKnFhFeShm97YBGwN7AXsJCY8niUrCIm6rgMuICYqnlF1ogkqQMTXknKbx4xzfHujdddiSR445xBJcaAW4iH864CfglcCTyRMyhJ6pUJryTV1+bAjsAOwLaNsg3wNKJbxDolH+9e4Dbg1ka5mZj57DfAoyUfS5KGxoRXkkbXRkRSvEmjbAAsaJR1iG4Sza4SKxplZeN1GTFM2FLg/sarXRIkSZIkSZIkSZIkSZIkSZIkSZIkSZIkSZIkSZIkSZIkSZIkSZIkSZIkSZIkSZIkSZIkSZIkSZIkSZIkSZIkSZIkSZIkSZIkSZIkSZIkSZIkSZIkSZIkSZIkSZIkSZIkSZIkSZIkSZIkSZIkSZIkSZIkSZIkSZIkSZIkSZIkSZIkSZIkSZIkSZIkSZIkSZIkSZIkSZIkSZIkSZIkSZIkSZIkSZIkSZIkSZIkSZIkSZIkSZIkSZIkSZIkSZIkSZIkSZIkSZIkSZIkSZIkSZIkSZIkSZIkSZI0kP8FfBK4EngIeBJ4ALgC+CywS77Q+vY+4LhGyWGsUW6qeJ8q1S2efkyHc5AkSQOYAxwPrKSVGBSV1cCXgbXzhNmXm2jFn4MJbz1Mh3OQJGko5uYOoAKzge8BBzT+/y7gZOBXwKPAVsBrgYMb2x4JbAu8Blgz7GCVxfMbr09kjWIw0+EcJElSn/6FVuvXfwEbddju5YxvAX7PUKIbnC28kiRJM9jTgeVEcvU/wPqTbP/vtJKxq5PlaYI2C3gvcCPRBeK4ZLvZwCHAZcAyYBVwK9GivHWX4+4IfBG4trHfk8CDwOXAR4ENCvbp1jWjKPntN7Ztga8Atzf2uQ/4EbB3Wxz9JryzgcOJ672SaHW/EjgaWCvZZyOi9XKMuD5bdKj7/yb1H9ZHPO3WIlr9FwMPE9fgbuDHwJuJ+6HIHOJ6X0T0E1/deL0IeHtj/WRxHETcEyuBpcA5wO49nsNCWtdrDHhV2/brAr9L1h/Ztn6Qe3KyvxNJklSiT9D6ED6qh+23Bv6pUT6SLE8/yE9lfGJ5XGObDYGL6ZyALgNeXXDMQ4AVXfYbA25hYlI6lYS339j2JZK8Tv2d3912bXrV3OcPRPLcKa6rgE2T/c5M1h1dUO8s4ovNGPA4xUlZt3jaz2ErIuHrdp1/AqzTtt8WRJeZbvtdzsSkPY3j+A77PQHs0eM5HJksvwPYOFl3crLuB211DXpPdvs7kSRJJUuTjqcOUE+zjscar4uBNwJ7Ac8kEq2fNtatAU4H9gcWAccSLYJjRGvzs5N6dyRaDJutll9u7LcXcCDw6+TY32iLaY9GuS3ZZo+kNPUb2ybA/UndlwNvaez398ANjE9o+kl4m+VCoo/1IqIrSXpO5yX7vawtnnYvStaf2Uc86TmsxfjrfzHwJuK9OQT4fbLuhGS/uYy/75YQ/cP3abwuSdb9ivH95pvLlxP3xWca5/TqtjrP7fEcYPwXim83lr0qWXY74xPhQe7Jyf5OJElSBR4iPnjvHbCeNDm7jImjOLw+WX9Mwf7bAo801l+SLD822e9TBfttkay/vkNsk/Xh7Te2f072u5iJDzSux/ikt9+E98dEt4bUU4C/JNvs21g+G/hzsnzbtv1OSta9so940nM4NFl+LhO7LmxO/MTfTPDmNZYfkuy3mImtv/May5vbHFIQxxjw/rb9tiJa1ceIrhG9nAPEF5f0Wr6H1pecVUQinhrknpzs70SSJFWgmSD8acB60g/y9gQB4GxaiUhR30yIltX2RG1jYPtGWa9gn73onMg0TZbw9hvbFcmyPTvs98Ye4iuSXs+FHbZ5T7LNScnyTybLP5Ysn0MrkbuTzufaLZ70HM5Llncan/lAWl1gml0vLkj2e0GH/fZOtjm/II7HaSXQqdvp/F53ex9eTOtvIS0fL9h2kHtysr8TSZJUgbJbeJcxsTUSWolWr+XAtv1nEUnVAUTf4VOIESXSUSP6TXj7je2B5Jw7PZj1lB7iK9LcZ2mXbbZOtrssWb4d0TVjjGhhbtov2f6zU4gljSc9h3say+6fYl33NfZ7qMs2s2j1jU7vzWYcf+iwX7f3erL3ob1P8EUU38tpjFO9Jyf7O5EkqRam2zi8NxGtbJsTfXjvnmT79Wm1eq1mYgvYPRSPzbvJFONa0HidBXwA+EcmPsD0CNFaWPQw2VT0G1tzRItm4lek6Kf1qei2f/pepUPJ3QJcSrRaLgR2JRLftyTbfHPAuKB13aZ6js1YuyXKY0RivAHFw+RVMf7zFW3/v6LDccq4Jzv9nUiSVAvTLeG9gNbPygcQD+B0syfxQQ+RcLUnvKs77PcIkSDdRUxiMZlbGq8fJh5Mghgi6iRiZII/Ef1DoXOy2at+Y3sI2IzuCXOnocF6tWmXdelxH2lb93Ui4QV4K3Ht3tD4/yXAbweMq3nMjRn/QFcvmtdtsy7bzCK+hDW3r9rmRLeV1P7ESBcnti0v457s9HciSZIq8Axawyv9heI+ianv0fpZ9oxk+WQ/F/+8sf5JOidx2xD9H/ei1T+z2SfzUYpb+ub2cOzJujT0G1s6jNlzOuz3zh7iK5L+tN6p7jcn25zatm4B8bP5GJGgvzLZtujBvF7jSc/hsmT5Th32u5S4rqtoJbBpH969Ouy3KNmmqA9vP+91t31/nKz/Cq1uCU8wsX/yIPdkP/eCJEkqQfqQ04XEmLRF0oekVgG7Jesm+yA/JtnmSwXr1ycSs2afzWZLejMZv5vih6wO7OHY6eQBRU/F9xvb+5L9ziuIbxNi4opBE97/YvwEE82Ybky2eU1BHemDdtc3XlfSvWV1snjSc3h/svz7TOzHvCetvsRpd4F3JPstZuLDZ+2jNBw6SRypfhLedCzeSxvnkY7AcW1bjIPckya8kiRlMgf4Ia0P4zuJrgovIVrg3sLEyQ8+1FbHZB/k8xmfjHyH6Oe4FzH26nXJuiOS/dIxWc8nfpZ/ATFO6im0xkMdI/qSLio49lXJNp8gErF0u35jW8D4hPbnxKgMi4B3ET9xp9dskHF4f0UkUouIYbrSZPcqih+A2qegnrOnEENRPOk5zGf8WLs/JbqELCKS4aXJurRP61qMf0+WEDOmLWq8pu/5lRSPw1tWwrszMeLDWON1+8byuY1jN/f5fLLPIPekCa8kSRnNJp5Sb04z3Kk8Tkxz266XD/Ltiafru9XfPq7pS+k+o9V1tEZL6JTofL7DvoPGBjERxV1d9knHve0n4b2N8Ql3e7mN6G7RSfs5vaHLtr3E034O2wN/7BLfGsYPjda0JeOT3qJyVWO7XuJomkrCuzbjZ4k7tm37nWhNPbyGuBdhsHvShFeSpBp4BpHYXUUMC/Uk0VK3mJj6tNNsbL1+kK8LfLBR34NEa9gdRN/gTuOS7g6cRTzZvop4ev9CoovFPGJWszuIn+uvK9h/PvAFou/lysY5FQ3D1k9sEF0XPkuc+wriYa7LidbgWQyW8N5EdF84nnjQbHkj/luIRL5T95OmjyV1LaX/iQ66ncN8osX/cuK6rSSu21nAC7vUOZfo43wh8Z6uIt6XC4huD0UPiJaZ8KZfhBZT3Er+gWSbO2j18e73njThlSRJKtm/Mr61WZIkSZo25gI300p4d+u+uSRJkjQajiIecDuLVrJ7UdaIJEmSpBK1P0T1KDHbmiRJkjQt3EM82PYYMTnGHnnDkSRJkiRJkiRJkiRJkiRJkiRJkjQTzQNOBO4GVhNTqn4ga0TVSUcw+Ogk23abuWu66Da97xgxu9ufgK8SUynniq8Os5O9j5hx8Li8YUiSpH58komJznE5A6pQeo6PA8/ssq0J7/iyGnh/pvjqkPDOhPtBkiTm5g6gIq9I/vtIYAlwb6ZYhmld4D+Al+YOpAZuB95YsHwDYF/gw8A6wAnAL4CrhxTX8xuvTwzpeJIkaZr6HTOn5aqo5fLQDtvOhBa9XltQD0u2/Y+qg6qpmXA/SJI07XT7+bp9m5uAWcB7gRuJn7ePS7abAxxCTGP7QGP9A43/f3tjfafj3wTMJvpIXgesBB4CfgQsbGy7BfA1op/xKmKChbOAZ/V5zkuJWcjGgPuBzQu2nSzBGfSci3Q6Zvt+BwHXEtdqKXAOsHuHOrvpNeHdKNn2yg77l31/TBbf7EadlwHLiPviVuBkYOsu57IW8UvGYuDhxn53Az8G3tw4j6IYJvtbkSRJNTTVhPfUtm2Oa2yzBfCrSeq7vLFd0fFvAk7rsN8yosvBnV3W79jHOd8EfDD5/zMKtu2W8JZxzkV6SXiP73C8J5j6zGq9Jrzzk22v6bB/2fdHt/g2JGaS61TfMuDVBfVtRXxR6BbLT4juG+0xmPBKkjSC9miU22h9eDeXNTWXP9Z4XUz09dyLeOBrLuOTmSXAwcA+jdclybpfMb4fdHP5aqKV7d+AFwKvI1p6m+vXEH2KDwcWAQcwPjE8ZQrnnCZQc4BfJ8te0bZtp+SzjHPuN+FdTlyrzwAvIpK6NJZzO596oV4T3rck255ZsH8V90en+GYBP6V1b5wO7E/cG8cSrbXNa5WOLLEW49/vi4E3NWI9BPh9su6EZL9ufydO3SxJ0ojo1pKZtmRdBqzdtv6QZP1ixreMQQx5tjjZ5pAOdR/Vtt+ebevbk9F9knVXdDu5DufTTKCeCzzZWHYr0ZLZ1Om6lHHO/Sa8Y0wcKWEr4kvDGNFNYComi+cpxM//y5JtX9UhrrLvj07xvT5ZfkxBzNsCjzTWX5IsPzTZ71wmdl3YHHiQVgI/r229fXglSRphvSa8+xSsvyBZ/4IO9e+dbHN+Qd2PEq1vqbWT9Q8xMTlZkKz/XYfjFilKoP49Wf65ZHmn61LGOfeb8D7OxEQMYpSFfpKxsSmWr3XZv+z7I60/vV5n00ru7X6/QwAAA/tJREFUO/X9PT3Zd9vGsvOSZbt02O9A4J8aZdO2dSa8kiSNsF4S3mXEQ0Lt7qOVlHYyi3g4aIzxw5016/5Dh/26rZ9FcTI0maJ95gO3NJY/Sevhr07XpYxz7jfh7XSt+k3Gek10r6N4NIsq74+0/vR63U3vcY8RSSzEg45jxEOK/TDhlSTNCNN1HN5e3EP0l2y3UeO1WxIxRiQ+GyTbp4rqnWx9mUnH48ToAucRLYanEV0qOinjnPs12bXqV9E4vGPACuAvRELaTZX3R7tNetgmtaBtv6l2+5AkaUaZyQnv6g7LHwI2a5ROZtEa9qtbS19O5xMPY72NaOE9tsu2VZ5zp5/oq7aceKCrX8O8Px4hkte7gNf2sP0tyX4bN4okSeqg6Cfbma45RNWGxNPuRfYmWu/S7evoA8SYtgCfoHhsXhjsnFc2Xtcr2GcOsGVPkY6OKu6P3zRen0I8aPjrgnI/8QV1LvEAGsBvG6+bATt1qPtSolvLKjq//5IkaQT10oe3U5/TdyTbLGbiA1XtT+EfOoW6B13fzz6HUtwPNDXIOd+aLN+2bb906K9OfXin2vd3Mv1cw6nsP8i16lT/McnyLxUcc31afbLvpfXLzPuT/b7PxAch9yS6ZYxRPPJHOiNh+2gUkiSp5gZJeNcCrkq2W0LMArao8ZqOs3olUxuTNkfCCzH7V7eEd5Bz/mqy7hriJ/l9gI8Qo1WsofiYo5rwDnKtOtU/n/Hn+x1iPOK9iLF90zGcj2jbLx1r96fE9V9EJMNLk3VFk1ak5/EJIkFe1OG8JUlSzQyS8EL8DJ8mA0XlKib+XF/XhHd7YtayTgkv9H/O2zN+TNu0fI/epxZuV9eEF/q/Vt3q354YsaJbnZ8qqG974I9d9lkDfKzDeXy+wz6SJGkEDJrwQrTMvRO4kHjifhXxc/IFxM/aRQ/81TXhBfgokyc1/ZwzxBiw3yWG11pFzOD1MaIP73RMeKH/a9Wt/nWJ6aEXExNGrALuIL44FI0J3DQf+BAxnfGDRL/qO4CziJn+uu33BWJEi5VEX9/2YdQkSZKkKWkmvFOZXESSJA3AURqk4UmnIV6eLQpJkmaYmTwOrzRM+wDPT/7/j7kCkSRJkqrQ/mDY/nnDkSRJksr1BPEQ2u+AwzLHIkmSJEmSJEmSJEmSJEmSJEmSJEmSJEmSJEmSJEmSJEmSJEmSJEmSJEmSJEmSJEmSJEmSJEmSJEmSJEmSJEmSJEmSJEmSJEmSJEmSJEmSJEmSJEmSJEmSJEmSJEmSJEmSJEmSJEmSJEmSJEmSJEmSJEmSJEmSJEmSJEmSJEmSJEmSJEmSJEmSJEmSJEmSJEmSJEmSJEmSJEmSVG//H8+FL0BauLBqAAAAAElFTkSuQmCC">
          <a:extLst>
            <a:ext uri="{FF2B5EF4-FFF2-40B4-BE49-F238E27FC236}">
              <a16:creationId xmlns:a16="http://schemas.microsoft.com/office/drawing/2014/main" id="{BE2DA288-4ADD-4E8A-BDCC-7E199960863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83"/>
        <a:stretch/>
      </xdr:blipFill>
      <xdr:spPr bwMode="auto">
        <a:xfrm>
          <a:off x="735541" y="16192500"/>
          <a:ext cx="762409" cy="729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567266</xdr:colOff>
      <xdr:row>11</xdr:row>
      <xdr:rowOff>958849</xdr:rowOff>
    </xdr:from>
    <xdr:to>
      <xdr:col>9</xdr:col>
      <xdr:colOff>800100</xdr:colOff>
      <xdr:row>11</xdr:row>
      <xdr:rowOff>1186390</xdr:rowOff>
    </xdr:to>
    <xdr:sp macro="" textlink="">
      <xdr:nvSpPr>
        <xdr:cNvPr id="5" name="Pfeil: nach rechts 4">
          <a:extLst>
            <a:ext uri="{FF2B5EF4-FFF2-40B4-BE49-F238E27FC236}">
              <a16:creationId xmlns:a16="http://schemas.microsoft.com/office/drawing/2014/main" id="{669C76C8-AB76-4CD7-9089-F7658292DD38}"/>
            </a:ext>
          </a:extLst>
        </xdr:cNvPr>
        <xdr:cNvSpPr/>
      </xdr:nvSpPr>
      <xdr:spPr>
        <a:xfrm>
          <a:off x="10263716" y="3025774"/>
          <a:ext cx="232834" cy="22754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0</xdr:col>
      <xdr:colOff>201083</xdr:colOff>
      <xdr:row>85</xdr:row>
      <xdr:rowOff>148166</xdr:rowOff>
    </xdr:from>
    <xdr:to>
      <xdr:col>0</xdr:col>
      <xdr:colOff>629708</xdr:colOff>
      <xdr:row>87</xdr:row>
      <xdr:rowOff>137583</xdr:rowOff>
    </xdr:to>
    <xdr:sp macro="" textlink="">
      <xdr:nvSpPr>
        <xdr:cNvPr id="6" name="Pfeil: nach rechts 5">
          <a:extLst>
            <a:ext uri="{FF2B5EF4-FFF2-40B4-BE49-F238E27FC236}">
              <a16:creationId xmlns:a16="http://schemas.microsoft.com/office/drawing/2014/main" id="{CD5562AF-24E4-4593-96C9-457550860909}"/>
            </a:ext>
          </a:extLst>
        </xdr:cNvPr>
        <xdr:cNvSpPr/>
      </xdr:nvSpPr>
      <xdr:spPr>
        <a:xfrm>
          <a:off x="201083" y="16340666"/>
          <a:ext cx="428625" cy="313267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0</xdr:col>
      <xdr:colOff>1635125</xdr:colOff>
      <xdr:row>11</xdr:row>
      <xdr:rowOff>95250</xdr:rowOff>
    </xdr:from>
    <xdr:ext cx="184731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8A5C1E0D-6021-4175-8BFA-C0B0F3C8165D}"/>
            </a:ext>
          </a:extLst>
        </xdr:cNvPr>
        <xdr:cNvSpPr txBox="1"/>
      </xdr:nvSpPr>
      <xdr:spPr>
        <a:xfrm>
          <a:off x="1635125" y="226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H" sz="1100"/>
        </a:p>
      </xdr:txBody>
    </xdr:sp>
    <xdr:clientData/>
  </xdr:oneCellAnchor>
  <xdr:twoCellAnchor>
    <xdr:from>
      <xdr:col>9</xdr:col>
      <xdr:colOff>338668</xdr:colOff>
      <xdr:row>11</xdr:row>
      <xdr:rowOff>882251</xdr:rowOff>
    </xdr:from>
    <xdr:to>
      <xdr:col>10</xdr:col>
      <xdr:colOff>32158</xdr:colOff>
      <xdr:row>11</xdr:row>
      <xdr:rowOff>1406931</xdr:rowOff>
    </xdr:to>
    <xdr:pic>
      <xdr:nvPicPr>
        <xdr:cNvPr id="8" name="Grafik 7" descr="data:image/png;base64,iVBORw0KGgoAAAANSUhEUgAAArwAAAK8CAYAAAANumxDAAAABHNCSVQICAgIfAhkiAAAAAlwSFlzAAALEwAACxMBAJqcGAAAIABJREFUeJzs3XecXXWd+P/XpCek0JJAgIR0QECaVCmiIKCgIipgWzuWXdG1/nRd3bWsruuuDXuXogIiKMUCg4ooikqRkgRSgIQQQk2vvz/ed74zgWTmzp1zzuecc1/Px+P9mAHxc9/n3DPnvu/nfApI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RJkiSpMjpSJ6BaGgTsCuwIjAaGARuBdcBqYAXwBPA4sCFRjmo/I4FxxDU5GhgBDAUGE9fhSuBhYAlel5JUKxa8GqjdgCOAA4H9gb2ByUQh0ZfNROG7HFgGLAUeJAqOxY24H1gEPJJ14qqFwcAk4prbnbgeJwG7NGI8sDOwEzC8yTY3AguBu4DbgJuBPxHXoSSpgix41V9TgOcBxwNHA3sU9LoriIJjEbCgEfMbcS9RNKueJgDTGzENmNqIKUSRO6SgPO4HfgtcC/yaKIolSRVgwau+DAWOBV7QiJlp09mmx4nCdx5wT4+fc4me4s3pUlMTdgBmPSVmAjOAMQnz6s0c4ErgF8D1wPq06UiStsWCV1szCjgZeClR5I5Nm86AraK7+J3T+Nn1+9KEebWbIUQP7V7A7EZ0/b5zwryy8DhR/F4CXEVcc5KkkrDgVZfhwCnAWUSROyptOoV5gi0L4Tk9fn8sYV5Vtj1RyD61sJ1Bc2O7q24V0et7IVEEr02bjiTJgre9dQDHAa8menOr3pObtYfZskd4LjFUYi7wZMK8yqCrt3YW3UVtV2E7IWFeZfM40ev7A2LYg0NrJCkBC972NBN4HfAqipt0VjdL6R4rPI8YP3xv4989lDCvLA0hJobNoHs87cxGTKW4yWJ1sYgofL9LXDOSpIJY8LaPUcDLgTcAz06cS92tpHsFiYWNn4t6xFLK0dM3hFjGaw9iWa896V4BYVrj3w1OlVzN/Q74JvATYm1qSVKOLHjr75nAW4CziUX3ld56Yq3h+xs/lxBF8EONWN6Ix4hH4iubbHcIsaLBuEbsSEwGm9CIicSGIJOIQncisUmI0nkc+CHwNWLNX0lSDix462k40Zv7NuDwxLlo4DYTE6FWEcXyeuJvdxCxi90wYhexZjdWUDn9ATgPuBgnuklSpix462UyUeS+geov8yS1q2XAt4Cv4O5ukpQJC956OA54J3AqjrmU6mIjcBnwBWKHN0lSiyx4q2sYsWbuucABiXORlK+/Af8HXASsS5yLJFWOBW/17AC8FXgHMQFJUvtYAnyJGO7waOJcJKkyLHirYzLwbuCNwHaJc5GU1gpinO/ncJyvJPXJgrc6riPG6kpSl07gOamTkKSycw3O6vDLiaSn8r4gSU2w4JUkSVKtWfBKkiSp1ix4JUmSVGsWvJIkSao1C15JkiTVmgWvJEmSas2CV5IkSbVmwStJkqRas+CVJElSrVnwSpIkqdYseCVJklRrFrySJEmqNQteSZIk1ZoFryRJkmrNgleSJEm1ZsErSZKkWrPglSRJUq1Z8EqSJKnWLHglSZJUaxa8kiRJqrUhqRNQLTwEzGvE/cDSxr9bCawB1gODiettZCPGNmIcsBOwIzAemNCInYGOIg9CtbAaeJC4/pYByxvxGPA4sKIRq4G1xLW5mfjyPxwYQ1x7uwJ7ANOAWcDEIg9CkpQtC17113zgj8CfgVsasTyH1xlCFBmTgN2B3YgCZHIjphBFiU8p2sc6YGGPWNSI+4HFwANEUZuHHYH9gQOBQ4BDgRk5vZYkKWP2oFVHJ3Bswa+5Gbi98dqdwO+JnrOyGEYUwVN7xHSiV246sEO61NSix4C5xNOCe3rEfKKg3ZwutaeZADyb+Ls8HngGxd9TrweOK/g1JalyLHiro5NiCt7lwDXA1cAvieEJVbUj0Qs3HZjZ+H1G4/edE+bV7tYSBe3dwJxGdP3+cMK8BmoicAJwEvB8irnGLHglqQkWvNXRSX4F7xzgZ8DlwB+ATTm9TplsTxS+s3r87Pp9bMK86mQZcBdwZ+PnXURhu4D6X2ODgMOBFwEvIa6rPFjwSlITLHiro5NsC97bgIuBS4B/ZNhuHUxky0K46+cMYETCvMpoHTHk4G66C9queCRhXmXzDOCMRuybYbsWvJLUBAve6uhk4AXvXOAi4EKi103900FMoJvZI7qGTEwnVp+oo83EpLC5dA896Cpq5wMb06VWSfsAZwJnMfCJbxa8ktQEC97q6KS1gncZ8CPgB8BNWSakLXQQq0ZM7xHT6J5Mt0u61JqyEbiPLSeKzesRq9KlVmuHAq8iit9Wxvxa8EpSEyx4q6OT5gveDcAvgO8AVxJrjSqtkcRSal3Lqu1B9BbvQSy9Non8VpXYTEwGW0KsdPAAUdwuIpb3WtD45w05vb76NhR4AfA64BSaXzLSgleSmmDBWx2d9F3w3g18C/ge5Vo+TM0ZTix1NZHYjGMnogjeHhgNbNf4b4Y2/vtNxBjatcRmCk8CTwCPEuNnlxHXwUNYzFbJROC1wBuIseO9seCVJNVKJ9FT99RYA5wPHJMsM0l5OYb4+17L1v/+O5NlJklSDjrZ8oPuXuC9uJ6s1A7GA+8n/u4teCVJtdVJPMK+ihjr55a6UvsZRPz9X03cDzqTZiNJUsbeCMxOnYSk0phN3BckSZIkSZIkSZIkSZIkSZIkSZIkSZIkFcWd1pSF8cABwP7A3sCexDa6OxI7hA0DNhK7gq0mdgV7AngMWN6IZcBS4EFiC9zFxBa4K4s7DFVYB7FL3W7ENs27NGI8sVZ1165144hrcjQwgti1bhBxfa4ktmC+H5gH3AXcBtxMXJ9SqwbRvYV41/X41J/jiC3IRwKjevzeFUPo/sxeR/cui2vpvrc+SlzDPWMZsYX4vcS1vTHPA5XKyoJXrZgOHA8cDRzZ+Oe8PA4sasTCxs8FjZiPWyi3iw6imJ0GTG3EFOLL1WRgd+KLVV7mAzcAvwWuBe7J8bVUTTsTX/j3ovtL/+RG7EYUrKmtJ+6h84lr+DbgFuBWohNCqi0LXjVjO+B5xIL3JxA387JYSdy87yVu4PN6/FwIbEiXmvqpgyhcZzViJjCjEVOJHtmyWAD8ErgS+DU+iWgno4GDiada+xBF7t5Ue9fLzcQ1fQvwV+LL3R+BVQlzkjJlwattmQC8GHgJ8BxgeNp0WrKBuInPJQrgucCcxs+F+GgvlbHEpgmzid6wrt9nEI9uq2Yt8BvgZ8Bl+NShToYBBwHPAg5p/JxNe+x0uYEofn8P/A64nhgyIVWSBa96Gg+8DHg5MVyhzjf1dUSvcFcRPKfH7w8kzKsuOohHuj0L270bv++aMK+8bSKKgx8DP8Gxv1UzDDiU+JJ/HHAE1fwSloeNRK/vL4gnG7ekTUfqHwtejQZOB15JjMstwziz1Fby9B7hrrD3bkuj6S5qe/bYzsJCYQPR83s+cCkOeyirWcCpwEnEnIRRadOpjPuJwvdiYly7T8xUaha87WkQMSb3NcSQBW/wzXuC7mK4a6zwPKK3eDExFq5uRhITE2cQ42pn0j3Ots69tVlaCfwU+B5RHGxKm05bGwI8myhyX0hcxxqYpcQTjQuBG6nnfVAVZ8HbXqYCrwdeC+yROJc6Wk336hH3Nn4ubPxcRCwRVEaDiMJ1T7pXQJjWI3bDe0WWFhGF77eJ60X5GwQcC5wFvJRYMlH5WEg81fgGXt8qET/E6m8o0Yv7ZmLIgu95OquA+4hHgQ80fi5pxFJiuMRDxFJsWfSQDCbW95zQiIlEYTuJKGJ3J774TCKuExVrM7HCw9eJCW/r06ZTS4cAZwOvIK5zFWcTsZLJV4Gf45AHJWbxU19TgHOIHt0JiXNR/2wEHiE25ngceJIollcRRdF64m93MDHJZhgx7GA0MIZYwH4csRqCf+PVsBT4FvA1ogdYrdueGK71JmDfxLko3A98EzgPJ3JKykAHMfHicqJo2mwYRqViA9HbeyJ+WemvI4mhIqtI/z4aW49VRNE7bRvvoST1aizwTmJFgdQ3NMMwsom7gXcQPffauiHAq4C/kf79MpqPDcBFxBrHktSnacD/ESsHpL6BGYaRTzwOfI6YTKgwFngPMSY+9ftjDCx+DjwTSdqKI4FLcNiCYbRTbCDWPD2C9rUT8Cm6J3Ya9YhNxJJmM5HU9jqIrX5vIP3NyTCMtHEDcT9ol3G+OwCfwKdZdY/1xHJmrqihzLXLzbIOLibWj5SkLpcAZ6ROIkdjgXcD5xIrj6g9rAA+DvwvsQ28NGCDUiegpu2cOgFJpVPX+8JgYlnFucC/Y7HbbkYD/wXcBpycOBfVhAWvJKlMTgT+DnwF1xBvd7OAK4EriJ0gpZYNSZ2AaulRYsewlcAaYlzWYOJ6G9mIsY0YlShHtZeNxPjPFY1YDawlrs3NxJf/4cTGHTsTk6PsECjWdOALwCmpE1HpvBB4DvBB4EvE36zULxa8atXjwK3ALcAdwLxGPED/xlwNJfa13xEYT/c2uLsCuxCTF3YntsLdKaPcVQ8b6N6ieXHj9yXAg8QXrmXA8kY82c+2hxLX3DSil2kfYH/gAHy8nrWhwPuADwMjEuei8tqO+EL0cmIH0blp01HVOGmtOjqBYxO99mbgduD3wB8bMZfiv2WPAvYAJhNbJ08hHnNNbcSueE3XySZindV7gPnAvcACYGEjFjf+myJ1ADOAQ4nlAY8mtq9Ndd1dDxyX6LWzcDTwVeILhdSs1cBHiPWpi74HqKIsDqqjk2IL3nuBa4BfEx+qywt87VaNIArfacTj0RmNmN7490PTpaZt2EwUtXcTOwXObcQ8oritwgztnYii87nE+NPpBb52VQve0cB/A2/BzyG1rpPYae+BxHmoArzRVEcn+Ra864HfEpMDrqR+j4sGEz3CM4jFzbtiFtFL7PCefD0B3EUUtj1jLjHOu05mEONQX0gUo3l+0apiwXs08F3ii6k0UMuJIQ6Xp05E5WbBWx2dZF/wrgSuAi4litzHM26/KobQPVZzFt2F8Exi/LB/J83ZDCyiu5i9qxF3EmNr29E44AXAS4giOOtJmlUqeEcQm0ecixMClb0vEdtNr02diMrJD/Lq6CSbgnc1sXf5RUSxuzqDNutsJFv2CPeMXRLmldKTPL2ntmtIgtfTto0i1hR9OdH7m0XxW5WCdx/gR8R4Zykvfye+XC5InIdKyIK3OjppveDdCPwS+CHx2GdFRjm1u9F0jxHu+tkVe1DtXqxVxGSxeXSPq51LFLYPJsyrLkYTWwOfDZxA60NqqlDwvoGYXe8ShCrCcuJL5bWpE1G5WPBWRyf9L3hvIcbKXQgszTgf9W4YMWZ4ao/Yk1hhYjKxokTKgrhrSa+FRG/I/Ebc04gHca3LokwgCt9/Ap7Zz/9vmQve0cQKDK9MnYjazkbgvcTWxBJgwVslnTRX8D5C9OR+h3i8o3IaQhS9exBrDU8ihkhMbMROjdgB2J7megBXE5PDHiWug2XEerRLiTG0S4gi9wGioN2Y2dEoKwcSE3BeSbz3fSlrwbsXcBkwO3Uiams/BN5E/SbGSrXWSfS4bS02EY9vziJ2i1L9DCc259iV7l7i3YnewXG4ykTdjCB6fa9l23/3m4n7QtmcSkyA7S1vwygqfk/cOyVVRCdP/0NeDvwPsaKApHqaRfydL+fp94DOdGk9TQexGcAm0hc5htEz7iSGmEmqgE66/3hvIsb7uQ2n1D5GEn/3f6H7XtCZMJ+eRgIXk76wMYxtxWJia3BJJfdL4HzgsNSJSErucOAC4r6Q2gRiu/HUBY1h9BVPAM9DUqm5pI+kp0p9X9ib2IY8dSFjGM3GGmIzGLUZV2mQJLXiWGIlhu1TJyL10zrgFcT1qzYxOHUCkqTKOQ34GbHWrlQ1g4EziK3P70iciwpiwStJ6o9XE+OHh6VORBqAQcDpxA6StyfORZIklci/4LJjRr1iPfHEQjXnGF5lqQPYjdhCdwqx2PdooidoIzFuajWwgpgt+xixtuhyYkewtYVnrDrrIMaX7kz3rnXjiGtyNLGs31DiSddG4rp8GLif2F75PuIDUeEDwKdSJyHlYA1wMuVZ5k85sODVQEwDjiSWSDoQ2BcYO4D2niC2vF1CrJm4mCg+FjViIbFdrjSY2GluT7bceW43urdpnkAUtK1aCdwG/JVYdusPRCHcjj4EfDx1ElKOngSOJ9a5Vg1Z8Ko/JgEnEOsYHt/456KtIorfBcD8RtzbiHuIoln1MBaY0YjpjZgGTCWK2xTbKS8GrgN+TayBuzhBDkX7N+A/UichFWA5cDSxM5tqxoJXvekADgVOJdYtrMIuNcuIwnde4+fcRswDHkmYl7ZuOFHQzgZmEtvodsWEhHk16xbg58SKBV07oNXJh4H/TJ2EVKBFxOfe0tSJKFsWvHqqQcAxwEuBlxCPiOviEWAO3UXwnB4/VyTMqx1MIDYpmA3s1fg5m+itHZQwryzdT6zreTHwO2JyV5W9C/hc6iSkBP4EHEeM7VVNWPCqyxHAmcDLifGP7WYJ3cVvz6L4HrzpNWso3b21e7FlYbtDwrxSWEIUvhcQ43+r5o3AN1InISX0I+As6vfUpm1Z8La3GcSamq8ixkbq6TYRs/V7Do3o+n0+7bmyxCS2HHrQs7c2xbjasruHKHy/T1w/ZXcmcD716XmXWvWfwEdSJ6FsWPC2nzHEB9rriF5dtW4T8Rh7HltOnOuaSLc8XWoDMoiYFNY1SWwGMb62awLZdulSq7w/AN8heo+eTJzL1jwfuIKBrW4h1clZwEWpk9DAWfC2j6OANwEvA0YlzqVdPEkspTaf7qXVFhFF8gONWJcgr+2Isdm7A3s0YjKxxNfUxu/uopWvlcBPgG8CNyTOpcshxAoUbhcsdVsJPAtXbqg8C9562x54LfBmYJ/EuejpNhMT6ZYQM4IfakTXZhyPAY8ThfOqRqxvRAfREzusESOJQmUMsbnCOGLjj52JCWMTgInArgxsrWRl7w7ga8SQh8cS5TCd6H2uwsoYUtHuJIrelakTUesseOvpIODtxNAFe3OlalhNPDr9MnBzga87HriRKHolbd2FwNmpk1DrLHjrYxixwsI7gMMS5yJpYP4EfAn4MfkOexkBXIvj+aVmvIP4QqoKsuCtvonA24C3NH6XVB9vBb6aY/sXEJNyJPVtLTG04bbUiaj/LHiraz/g3cSH1fDEuUjK3hXAaTm2/zFccknqr1uJndjacUnKShucOgH124nAV4DPElv9uu6pVD/3AycR43rz8Argizm1LdXZRGIo0K9SJ6L+sYe3Ok4jemQOSJ2IpFxtAo4Hrs+p/QOIpdCc0Cq1Ju+/UeXAnXSq491Y7Ert4L/I74N0PHAZFrvSQAwCvodLPFaKBa8klcdNwL/n1PYQYrOLKTm1L7WTKcAnUyeh5lnwSlI5rAReCWzIqf3PAMfm1LbUjt6Ky4BWhhOeJKkc/hWYl1PbZwDvyqltlcM6YuvyBY14CHiY2LXxycb/vo74QjWUWN1nGLEj507Eroy70r3F+K7YKdaXQcDXgYPJ74uqMmLBK0np/YLYXjgPs4Fv59S20ngS+CMxBObWRswFNmb4GiOBZwD7A88kNic5EOuGp9qfmGPzmdSJqHeu0lAdnfg4Uqqjh4F9gaU5tD2K2LVt3xzaVnHWAr8FrgKuIzY+yLK4bdYoYg3aE4hl8w7EOgJgFfHlYEHiPKRa6AQ2G4ZRuziD/HynBMdntBZPEjvhvZjyrqoxkdjl8zdEAZ76nKWMHw/wXEpq6CT9H7RhGNnGBeTn1SU4PqN/sYkoHs8khhRUyURiHPpdpD+PqeLIAZ9F5cZHEdXRiUMapDpZTAw1eDSHtmcDfwFG59C2svcE8E1iF828Ji4W6WjgX4CX0F47uv6JGOu8OXUiejpnYEpSGm8hn2J3OPF41WK3/BYD7wH2IN9VOor2O+BlwExiC+u8tsgum8OAs1InIVVdJ+kf1xiGkU18n/x8vgTHZ/QeDwLnAiO28R7Wza5E4buW9Oc+71hI+7yvUi46Sf+HbBjGwGMxsAP5OLkEx2dsO1YBHwW228b7V3eTgQtJ/z7kHe/M6oRJ7aiT9H/EhmEMPE4lHxOJpc1SH5+x9biAGLogOAq4mfTvSV6xmOpNOqw9x/BKUnHOB67Iqe1vAxNyalutW0j0vJ8N3Jc4l7K4gVjP971Er3fd7EqM0ZfUgk7Sf2s1DKP1WEps4ZqHc0pwfMbT48s4ebAv04DrSf9eZR1LsJe3VOzhlaRivANYnkO7M4HP5tCuWvcQ8ALg7cCKxLmU3b3Ac4APAxsS55KlXbCXt1QseCUpf5cBP8mh3cHAD2jfSVBldC2wH3Bl6kQqZBPwCWJsb52GfbwXGJo6CQULXknK1+PA23Jq+wPE2p8qh/8GTiR6eNV/NwEHE18a6mAS8IrUSShY8EpSvt5HjOfL2v7AR3JoV/23lthw4H3AxsS5VN0y4kvDF1InkpF3pU5AwYJXkvLTCXwjh3aHAt8DhuXQtvpnOfBc4KLUidTIRmIt23OJ4Q5VdhBwbOokZMErSXlZA7yZmLGdtQ8BB+TQrvpnEXAkscyWsvd5YovidakTGSB7eUvAgleS8vEfwNwc2j2AKHiV1jzgaGBO6kRq7lLgNGB16kQG4FRi+TUlNCR1Aqq0DcBdwB3EzX8ecD+x3uhDwEqil2s9MZt8CLEu4UhgbCPGEWuT7giMJxbOn0As3L0LMeh/VFEHpEraDDwMPECMlX2QuP6WEY+blwOPEZPHVjRiNTHucn3j/99BDA8YQ1yPuxDboE4llv16BrA3MKLJnG4hJjBlbSjwHbx3pzYHOI58xma3ajAwixjbvQ9x7U4h7qs7EesBDyOunfXE9f848AjxNzOfWCLsduBW4l6ex9OJVlxDbN5xJdX8PBgEvJ5Yek2JdKROQE3rJO04oM1EcfvHRvyZKHTXFvDaOwC7EdtyTm7ElEbsSRTFPq2or/XEo+N7gQXEzlULG/9uEVHori8gj8HAXsCziJURjiIK4adee5uAw4m/kax9BPhYDu2qeQuInt37E+cxiFjR4CTgGOKay3KTiyXEUI3rgKuIgji1E4HLgeGpE2nBA8RnlpMaE7HgrY5Oii947wR+3Xjt68ln0fwsDCNuJFOB6cSjo+nAjMbPKvYItJu1xBOCuY2YB9zTiPso74fEDkTx81zgBKIX+AvEhJus7QfcjOt6prSYeL/vTfT6g4ji9hXA6RS7lfQdwI+JyXl3F/i6T/Ui4BLiC2jVvADXZ07Ggrc6Osm/4F0J/Ir4g7ya+iwAvivxWHpGI2b2CIvh4mwmesXu7hFzGrGQ6s/GhngK8Qjxt5SlwcCNRO+y0niSKHZvSfDa44E3NqIMY0FvAL5GFMBFPOV7qrcAX03wugN1CXBG6iSksuskn/2+lxI3rlNofnxinexGjMV7M7E96+VEz/Za0u/FXtVYTRQFPyYmbp0FHIi7gQ3Ee0j/vrZzrCeGDhRtGlHYre5nvkXFYuCDxHyMon2mhXxTxzriy4ukXnSS3R/dEuKx6zE49nVbBhMfNicB/wx8kej1voeYrJf6xlmGuB/4DXAe8Qj/+cSYaq+pbM0AVpH+/W7nyGOISm92A75O96TKssdyYtONkXmcjG3oIDooUh97f+PteZwM9c0hDdXRycCGNDwG/IQYf9VJPR4fpzKM7tn7XeOEu37uSb3GWD5K97jauWw5DGFFwrzaRQexzepxifNoZ+cDryrotUYQvfkfpJrDrRYQ+V9KFHd5G0dMDp1ZwGtl5Xr8e07Cgrc6Oul/wbueGI/7A+DnpBlr1W4GE+M4uybPTe0RexKTTMr0d7eJ6Kmd34h7esQ8Yjyq0nkT0dOnNG4nVuRYVcBrPRv4JjC7gNfK2xXA2yhmJYt9gZsotnd5IDYRKwstTZ1IuynTB69610nzBe+txFqd5xNrkao8hhMF8R7A7o2fkxqxCzCxEVmMd32cWI92KTGMZQmxNM4DxITERcQH0oYMXkvZ25WYGb996kTa1BrgUOC2nF9nGPBxome0Tp/JjwPnUMyWy28lhlZVxduAr6ROot3U6Y+r7jrpveB9EriQ6CHIY/1PFWs4sVj8DkTBM5oogofTPWRiEzEJYi0xvOBJ4AliGMIjFLM2rfJzCbH0lNI4l9jaNk9TgYuBg3J+nZS+SxR4ee+Udjmxo1kVXAccnzoJqaw62foA+JuJx57OgJfq4yWkn1zTzvEb8u8QOpH4Ypr6WIuIvxFDuvI0gdhxMfWxNhMbcLUGaZs66f5jWU18a3ZNTql+xhHDTlJ/KLdrrCLG4OfpzbTfai8Pkv9n1mtKcJzNRlETIaXK6SQW538/8ahbUj19hfQfxu0c7+v7LWpZB/DvJTjGVLGK6NnO0zUlOM5m4gd5nQCp6g6hmlspSmreUcTY7NQfxu0adwJD+nyXWtNBNTdLyDrWAqcN8Fz2ZhYxtyH1cfYVS3EelSSpDQ0nVmVI/UHcznFyn+9S6z5RguMrS6wj353ZUJFnAAAgAElEQVTrPleCY2wm6jxZUZKkrfoY6T+A2zmu7vstatl7S3B8ZYvVwJEDOam92J5qTGD7YE7HL0lSKT2DajyGrXMc3Oe71JqXl+DYyhrLiF0q8/D+EhxfX3FtTscuSVLpDAJuJP2HbzvHT/t8l1pzELGBRerjK3PcCYxp9QT3YhSxMkTq4+stVpLfmHFJkkrln0n/wdvu8cw+36X+2wlYUIJjq0JcTD4TuN5dgmPrKw7J4bglSSqVycQOeak/dNs5ftnnu9R/HcClJTi2KsVbWzrTvRsDPFaCY+st/iWH45YkqVR+QfoP3HaPPNaFfWMJjqtqsRrYu5WT3YeyLwV3UQ7HLElSaZxN+g/bdo87+nyX+m834IkSHFsV4wZiTHuWdqfcu9otyvh4JUkqjfHEDPXUH7btHuf29Ua14KclOK4qRx5DG35eguPqLXbN4ZglSUruQtJ/yLZ7rAF27OuN6qcTS3BcVY/lZP++vKgEx9Vb5L3dssj+0YEkqXenAWemTkL8DHgkw/YGEzt8aWB2BP494zZ/ATyUcZtZ2i91Au3AgleSijMO+ErqJATAjzJu70xiAxEN3DnECiZZ2UCsmlFW+6ZOQJKkLH2b9I9PjZhUNqKP96o/BgNzSnBcdYqv9usd6NtxJTimbcVfMj5WSZKSOZn0H6xGRNZLQZ1egmOqW6wBJvTnTejDIGJYQ+rj2lqswifuufMES1L+tge+kToJ/T9XZtzeuzNuTzAceHuG7W0CrsmwvSyNBKamTqLuLHglKX9fJNZnVXqbybbw2Rc4KsP21O2NwJAM27sqw7ayZsGbMwteScrX6cCrUieh/+cWYGmG7b0pw7a0pUnAKRm290viC08ZTUmdQN1Z8EpSfiYCX0udhLbwuwzbGoJLzOXt7Azbehi4K8P2srRn6gTqzoJXkvLzLWDn1EloCzdk2NYxZDuxSk93KrBdhu1l+f5nac/UCdSdBa8k5eMc4AWpk9DT/CHDtl6UYVvaulHA8Rm2Z8Hbpix4JSl7e+OuW2W0HLgvw/ZOzrAtbVuW5/nvGbaVpT1SJ1B3FrySlK3hwIXEUkMql9sybGsyMDPD9rRtz8uwrTuIndfKZnzqBOrOgleSsvVZ4Jmpk9BW3ZphWy5FVpyZZDdWeh1wd0ZtZWkU2e7+p6ew4JWk7JwOvCN1EtqmORm2dXiGbalvR2TY1twM28rSTqkTqDMLXknKxgzgO6mTUK8WZNiWvfjF2j/DtuZn2FaWLHhzZMErSQM3CrgEGJs6EfVqQUbtdJBtAaa+7ZdhWwsybCtLFrw5suCVpIH7BhZAVXB/Ru3s0AgVZ0aGbWW5UkeWdkydQJ1Z8ErSwPwr2e4GpXysBx7PqK09M2pHzZuaYVvLM2wrS67skiMLXklq3UnAp1MnoaY8kmFbu2XYlpqzPTF0KAtlLXiHp06gzix4Jak1+wI/AganTkRNybLgdaxlGlmd97IWvMNSJ1BnFryS1H+7Aj/HSWpVsibDthy/m0ZWY1yzvBayZA9vjix4Jal/xgC/AKakTkT9si7DtixM0shqY4a1GbWTNXt4c2TBK0nNGw5cBhyYOhH1W5YFr4VJGll90ShrwesXqRxZ8EpSc4YCPwaOT52IWtKRYVubM2xLzduUUTuOu29DFryS1LchwAXAaakTUcuy7D0raw9h3WV13svak7oxdQJ1ZsErSb0bClwEnJE6EQ1IlsMQVmfYlpqX1Xm34G1DQ1InIEklNhK4GDgldSIasKzWcIVslzhT8x7OqJ0sr4UsZTnOXE9hwStJW7cTcDlwZOpElIks187NqvBS/2T1RWPnjNrJ2qrUCdSZBa8kPd0MYumxWakTUWa2J4bxZTHx6b4M2lD/LCG7HtCyFrwOlcmRY3glaUsnADdhsVs3g8iul3dBRu2oeQsybGt8hm1laUXqBOrMgleSwiDgQ8BVuJNWXU3OqJ1V2MtbtLszbKusm8Y8njqBOrPglSSYBPwS+Diu0Vlne2bY1q0ZtqW+ZXm+98ywrSw9ljqBOrPgldTuzgRuA56bOhHlbmqGbf0tw7bUt79n2FaW10GWXP0jR05ak9SuJgHnAS9KnYgKs3eGbf0hw7bUuw3EuPqs7JNhW1laljqBOrOHV1K7GQz8C3AnFrvtZv8M27qR7La6Ve/+CqzMqK0dgd0yaitLq3HSWq4seCW1k+OBm4HPA2MT56LiPYPsPvceA/6UUVvq3TUZtrVfhm1laWnqBOrOgldSO9gPuAL4DfDMxLkonZFk+zj7qgzb0rZdnWFbB2fYVpYeSJ1A3VnwSqqz2cAPiQkvL0yci8rhqAzbujTDtrR1S8i2J/3ZGbaVpftTJ1B3FryS6ugA4ELgDuCVeK9TtywL3n80Qvn5CbAxw/ayfP+ztCh1AnXnh4CkuugATiIef/6NWG7Me5ye6tiM2/t+xu1pS1me372ACRm2l6V7UydQd34YSKq6HYFzgbuIMZXPT5uOSm4y2S5P9j1i2Sxl72/EJNOsnJxhW1mz4M2ZBa+kKhoEnAicDywG/heYlTQjVclJGba1lHjsrux9OeP2ylzwzkudQN11pE5AkvrhWcRQhVdQzrU0VQ2/AZ6XYXsHA3/JsD3FF4kpwNqM2htDbOwwPKP2srQG2A7Xdc6VO61JKrNBwBHA6cCLgWlp01FNHEeM5Xwoo/ZuBn4FnJBRe4LPkV2xC3Aa5Sx2AeZisStJbWdnohf3B0SPzGbDyCHeSraOKMEx1SWWEj2eWbq8BMe1rbgo42OVJJXQGOAU4NNET9km0n8AGfWP35K9n5XguOoQb+/vie/DjkRvcerj2lZ8MOPj1VY4pEFSkTqAGcChwJFEr9j+wOCUSaktHU1MdJyTYZvvISZGDc2wzXbzD+BrGbf5amBYxm1m6dbUCUiSWjcU2JfY+OGzxBjHR0jfm2IYXfHfZO/jJTiuKsex/T/lfbq9BMfVWzgBtwCu0iBpoHYGpgMzia18ZwP7EL1n9nSpzJYR6/KuybDNEcAtuExeK74JvCnjNp8N/C7jNrO0GAveQjikQVJvRgMTiRtyV0wmlguaAkwFxibLThqY8cTj7m9k2OYa4LXA73GoTn8sBN6bQ7vvyaHNLN2UOoF2YQ+vVC2DiUdgT13CZlDjf+uK4cSYtaFEj9MIYGQjxhCF7BhgHLB9j9iJ6LHdiSh0R+V6NFJ6dxFPJDZn3O5HgI9l3GZdbSKGMvw+43ZnAXdS7k22PkBM2FXO7OGVymUScBhwALHv+1RgF2KW8UjKfeOWqmgvYo3Wn2Xc7ieAo4gdAdW7D5J9sQvRY1z2e2Yex62tsIdXSmsw8FziA/ckYiyspGLdAhxI9r28OxE7sO2Zcbt1cjHwcrI/99OJ3vsyd+ytIZ6yrUudiCTlZSbwP8QC66lnCBuGAWeQj32Ax0pwfGWMm8hv2NT3S3B8fUVnTscuSckdTuz44+YKhlGuuIv8VhU5jujNS32MZYq5xDyBPOwPbCzBMfYV/5bT8UtSMrNwFybDKHucS35eQDy6Tn2MZYhFxCovebm2BMfYTByR1wmQpKINJyavlHlbS8MwIh4lVinJy6nY0zuffOcqvKQEx9hMPEa5xxdLUtMOJLbJTH1jNQyj+fge+Xou8EQJjjNF/APYfeCncJvGEL3HqY+zmfhJTudAkgr1duzVNYyqRt5LiT0TuL8Ex1lk/IZY6ztPXyrBcTYbr8vpHEhSIYYQ22OmvpkahtF6zCc2Z8nTrsSWt6mPtYj4PLERTp6OohoT1TY38pyQz2mQpPxtB1xN+pupYRgDj++Qv6HE8oSpjzWveAI4O7OztW1jiS8pqY+32bg+n9MgSfkbTfv01hhGu8TLKMaJwOKCjqmouAGYluVJ6sUPCzqmrCLP1UAkKTcjiAXEU99EDcPINh6luN0Ptwe+WsAx5R1PAu8gdpEswusKOKYsYxP5TtyTpFwMAn5K+puoYRj5xC3ktxvY1hwG/DGH4ygivgdMyv6UbNPBwOocjiPPcDiDpEr6NOlvoIZh5BvnU6xBxHCKOzLIvYj4OXBQLmdi28YDCwaYd4o4J4dzIUm5einpb56GYRQTH6V4g4EzKGeP70bgIuBZuR39to0AbuxnvmWINcCOOZwPScrNHsROOalvoIZhFBevIY0O4FDgG8QY2ZTnYBFR/E/O84B70UFs2pD6Wmgl3GxCUuX8mvQ3T8Mwio11wAtJaxTR63sRMamuiOOeD3wReDYx3CKl80h/HbQap+RwPtSkjtQJSBX0TxSzRqek8llDFL2/SZ0IsdHNocDRRDF6MLGhxUBsBu4hhlH8nliBZk7j36f2GeC9qZNo0UJimbZNqRNpVxa8Uv+MBeYREyYktaeVwKnAdakT2YqdgX2AqcCexL1qJ2Kt8OFEkbyuEY8By4EHiV7ce4E7ieMrm48DH0qdxAD8G3EMklQJnyT9YzHDMNLHanxEXYQO4P9I/34PJNYCu2R9YiQpL+OBFaS/eRqGUY5YB5yJ8jIE+Dbp3+eBxg+yPjHqv9SDz6UqeSewXeokJJXGUOAC4AOpE6mhscCVxE5qVfd/qROQY3ilZo0A7iPGx0nSU30LeBvR66uBmQr8DNgvdSIZ6ASekzoJ2cMrNesMLHYlbdsbgN8Cu6dOpOJOBm6mHsUuxG6cKgELXqk5r0+dgKTSO4wo1k5InUgFDSY2tPg5sEPaVDLzd+Dq1EkoOKRB6tsuwAP4BVFSczYT4zY/SMzQV+/2BM4HjkycR9ZeClyaOgkFP8Clvp2GfyuSmtcBvAu4idgMQlvXAbwZuIX6Fbu3Aj9NnYS6+SEu9e2k1AlIqqT9gT8BnyW2BFa3mcTGHV8jVmSom48SPf0qCYc0SL3rIHYiqsuYMklpLALeB/wodSKJjSF2TDuX2Pmtjm4ixnOrROzhlXq3Fxa7kgZuMnAR8Hvg8MS5pDAEeBMwB3g/9S12IcZuq2QseKXeOf5OUpaOAm4EfgEclDiXIgwCXg3cBXyd+m+x+wvg2tRJ6OkseKXe7Zs6AUm1dAqxhNnVwPMS55KHkcRGHHcD3wemp02nEBuA96ROQltnwSv1bmbqBCTV2vOBXwF/I1YsGJM2nQGbDnyKGLP8ZWBG2nQKdR7Rk60SctKa1Ls/A4ekTkJS21hJTGw7n9iWdlPSbJozFngx8FpiG912rC2WArOBx1Mnoq1rx4tS6o+FxGQTSSraUuBi4ArgemBN2nS2MIFYsvH0xs86T0Jrxj8B30udhLbNglfq3RNU/xGjpOpbRfT4Xkes9PBXYF2Br78DMeHuKGLr5IOwhuhyPdGz7bq7JebFKvVuPbGcjiSVyRpi3O9txK5e/wDmA/cDGwfQ7ihiq9/pxMYZXTEba4atWUucnzmpE1HvvHil3vmNXVKVrCeK3oeAhxuxgijM1hIrCQwjhiAMJ3pud27ErsDE4lOutA8Dn0idhPpmwSv1zh5eSdLW3ExsIrIhdSLqm8uSSb1bkToBSVLprCNWpbDYrQgLXql3y1MnIEkqnQ8S46ZVERa8Uu/uS52AJKlUfgX8b+ok1D8WvFLv5qVOQJJUGg8RQxnymNDc7msZ58qCV+rd7akTkCSVwibgVcCSHNreGzgmh3bVYMEr9e6m1AlIkkrhE8RwhjycR2x0pJxY8Eq9u5nY4UiS1L6uAj6aU9uvBY7DSdK5suCVereO2MpTktSe7gHOJoY0ZG1n4H8avz+cQ/tqsOCV+nZZ6gQkSUk8AZwGPJZT+18AdiI2OcrrNYQFr9SMS4ieXklS+9gInAnckVP7LwLOavzuEpg5s+CV+vYocGnqJCRJhXoXMXY3DzsCX+3xz/Nzeh01WPBKzflC6gQkSYX5LPDFHNs/D9ilxz/fm+NrCQteqVk3AtenTkKSlLsLgPfl2P6rgFc85d/Zw5szC16peR9KnYAkKVe/IL+d1ACmAl/eyr+/J6fXU4MFr9S8G4CLUychScrFb4GXARtyan8I0Xs8div/2205vaYaOlInIFXM7sA/2PoNS5JUTX8Ang+syPE1Ps3Wh0qsAsaQzzq/arCHV+qf+4H3pE5CkpSZPwEnk2+xeyrw3m38b7djsZu7IakTkCroG8BJwOmpE1HbWQ8sAZY24iFi2bzHGrGS6C1aRawdvbERm4HBjRgGjGrEGGAHYHtgPDFrfBdgt8a/l+ruBuAUYoOJvEwFvse2n6r/PcfXVoMFr9Sa1wP7AHulTkS1sxS4C5hDLFV0D7CAWJh+KflNpnmq0cBkYBowC5hJXPP7EmuISlV3HdHzujLH1xhJrOPe2xfIm3N8fTU4hldq3Sxi3NdOqRNRJa0GbiF6d25t/H4H1dhedFfgIOCQRhxG9BBLVfFT4GxgTc6v80PglX38N3sTX3KVIwteaWAOB34NbJc6EZXaJqKYvRH4I/Dnxj9vTJlUxmYBRwLPacQeadORtumbwDnk//f3AeBTffw3DwETc85DkjJxLDHZYbNhNGI9Udz+FzE+cBztZybwz8CVxJji1O+JYWwGPkIxXkR80e0rn58UlI8kZeJI4BHS38yNdHEn8HliTKDL1m1pFPASYuKOfydGilgLvJpiHETznSDvKCgnScrMM4jtIVPf2I1iYhVwBfAWYApq1jDghcTYRp+MGEXEMuAYijGFWEml2dxmFpSXJGVqPHA96W/wRj7xEDH+74XE7GsNzGhiG9drae7xr2H0N24B9qQYOxJj85vN7Y6C8pKkXAwmJir4AV6PWAJ8iRirPRjlZSbwGaI3LvV7btQjLqS4CcWjiDV9+5PfJwvKTZJydRywkPQ3faP/sQz4KlHkuiNlsUYAryOWa0t9HRjVjHXAOynOMOCqFvI8rMAcJSlXY4Av0L3blVHeWEX0CJ2Cm/KUxXOBa0h/bRjViQXAERRnMHBxC3neh0vDSqqhQ4Dfk/7DwHh6/I7YOc+VFcrrQOASHCZk9B4/IbbJLsog4Act5trX+rySVGkvB+4m/QdDu8cDwMeB6b2/XSqZ/WitN82odzwBvIFiDQK+PYCcZxecryQVbjDwT1j4Fh0biWXETsXJZ1V3CPAr0l9TRvr4HTCVYg0CvjuAnG8sOF9JSmoQcAZx80v9oVHnWAL8JzC5ubdFFXIScDvprzGj+FhJTEwrelLpEOD8Aeb+loJzlqTSOAT4Di7En2X8FngFMLQf74OqZzDwVmA56a85o5j4DTCN4g0HLm0h357xKMUtlSZJpTWGGIvWiSs7tBKrgW8Bz+zneVf17QR8HSe21TmWAq8ijbHAdU3k2Fd8uujEJansdgPOJXoqN5D+w6bMsRj4ELBzS2dadXIkDnOoW2wAzgN2II0JwF/7yLGZWEfc1yVJ27Az8BrgAmJ729QfQGWJvzfOy7DWT61qaCjwb8Ba0l+jxsDiOmB/0pkN3LOVvFqJ8wvOXT246LFUPR3AAcSi/McBR9N+a8heDXyWGMvXLkYAexKT73YDdm3EeGBHovdrHDE+cDviS8BQYozrZmA90cO0thFPEuNelwMPN+I+YuH+BcB8YmJQle1PzKY/MHEe6r+7gfcDP0uYwzHAZWTTs7yJGGp1ewZtSVJbGkxMevtX4HJiUkTqXpk8Yh3wfWIt1jqbBDwfeDcxJvV6YshGirGpDwK/Bj5HLKV3ENWbBDgU+CSOia9KLAbOIf1uh68m2ycEFxSbviT1z6eo3uPyQURPwjuAHxEfIKk/xAYSK4D/A/bI8iSVxCTgdKIguwZYRvrz3VesJsaVfwp4IenGVfbXMcAi0p8/Y+vxEPElb+S23sCCDAI+Q7bHth6YWeRBSFJ//YNYJ3f31IkM0HRirOvXiEdqVZjJ/gjwMWL2fR10EL3Tbye+iNSl+NoI/An4KHAYxa+L2h87EpuPpD5nRncsAd5DOZbqGgf8nOyP8ZtFHoQkteIq4oa1DHhB4lyytD2xaP/HgF8Cj5H+g6/nB+B7iSXaqm5P4M3Aj6lG720W8TCxpvTJlHP4QwdRYK0n/blq57iXeAo1ove3qzD7AXPJ/jifxJUZJFXA59ny5vVF0j9yy0MHsDcxTvMrwM3EmNkiPwAXEr2fZfkAbMVQ4HnEmNe7SF9UpI7lRO/WcyjfJOnjcMWTFHET8HLKtb332cQEzTyO930FHocktez1PP0GdjdwVMqkCjICOJzohfkuMRQij/WA7wHeSDl7A5sxBjgTuIhy9ZSXLeYBHwB2ae0052IP4std6nNT91hLLMl1eHNvS2FGEhND8zruO6jufU1Sm3kGW7+RbSIWQh+XLrUkRgFHED2x3yQWY291JvMcokc59WzsVowlZnFfDqwhfUFRpVgPXAI8u99nPR+jgItJf17qGF1fciY2/W4U5xnkv0HJ8YUdjSQNUAexneW2bmgPAq+lfI9rizSUWO/01cTauL+i93N2F7E9aJkeaTZjBHAGcCmxUkHqYqIO8UfgZaS/FjqIVSdSn486xErgh8Q64WW9L74dWEW+5+FbhR2NJGXke/R9c/szcGyqBEtqAtHD8S/EY8NfUr1Ct4NYzuqbOFwhz7gXeAPpe/vfitt4txIbiE1gXk+5J5vuSvdE5DxjPuU+D5K0VafS/I3uStzVqQ6mAP9OdluKGs3FXOJLUcqlzV6Ew1SaiQ1AJ9FbWsYhC091FrGCSN7nZRMxIVKSKmcovT+i31pcRux+puoYSgxZuAZ35Uodd5B2GcDnAE9sJa92jxXEVr+vA3Zu+ewWaxfiflzUOfpcMYclSflodXzfr4n1bss6lk2xVu6niPHYqQsKY8u4Cthrm+9cvp5FbH6S+hykjjuJ5RlPBIYP6IwWq4NY/aXI9/CPVG9nTknawiQGtq/6ncSjv7FFJ66t6iC+iFyBvbllj/XE1tIpxkQeSDGPwcsU9xLzFl5LdTdM2JvY/rrI87aMem5/LqkNncfAb4pPAt+gfOtRtosxxCS6OaQvLIz+xX3AC5/+luZuf2IDjdTHn0esIzaC+AIxxrXqW6iPBj7NwDonWomNxIYzklQLuxAFa1Y3ybuADwPTizyINjWNeCzruMzqx0XECiBFOpjqr9KxCvgL8YX7rcBhVHtXw546iGURF5Pm3LqbmqTaeQ/53DD/AnyQeBSn7Dwb+CkOW6hbLCNWUyjSEcSkrdTH3lc8CvwJ+AHwb8DpwCzSrnyRp6OAG0l3vr+a/yFKUvEGE2vu5nkDnQP8LzFJpC49MEUaRKy28EfSFx9GvvE1Yqe0ojyfGAaQ6njXAAuJa/tiYmzze4jr/SBgh/wOvXRmEDv2pbz+fk611hVva84cl/pvNrGlbhEftKuB3xOLuncCNxPrX+rpRhDLJf0rDhNpJ3cDZwJ/L+j1XkEMCeivTcSThq6f64mxpmsaP1cSQ6ZWNH4+2iMeIZZGfGKAudfB7sBHiL/1lBuV/JXYlGZlwhwkKXevIk2PwhPEUk3vJya+pd6ZqgzGEcNB+rtWslGfWAW8BtXZLsSTrzJsCnI7MD7fw5Wk8vgs6W+8K4BfEWP1jgNG5nnAJbMLMSP7cdK/D0Y54svEBiKqj92IVSRWk/762kxsilL0pElJSmoQ8CPS34B7xlrgD8B/E5N66tgLMYUobMryAWiUK26gntd9u5kNfJ1y9Oh2xV3EF21JajvDiM0LUt+Ie4s5wHeBNxNrilZ1tvYM4FuknTRkVCPuIQomVc9RxFbAm0h/HfWMW4FdczxuSSq9YcClpL8hNxtPEJPgqrJQ+t7A+cRkvdTnzqhOLCcmFan8hhM7u/2F9NfN1uJ3wPa5Hb0kVchgYj3G1DfmvmITcDmxpmjZ7UsMGXENXaPVWEss2aVymgp8knJPOL0Ml4eUpKd5F+XsiVxHDGvYN7cjz87+xBqjZXukaVQzNhC9hyqHocBLgKsp/5fZr+I6u5K0Tc8BlpD+Zr2ZWL/zv4BJuR5xNp5JDA2x0DWyjk20tnausnMAsb33MtJfD33FOrxeJKkpE4hdeFLdsP8BnEOxu1C1ykLXKCrehYo0g1gy8XbSv/fNxkPA0XmcDEmqs9cTOyUVcaNeD/yE6GGugv2x0DWKj3NQnmYTG8GUdQJab3ETMDn7UyJJ7WEi8APyu0nfC3yI6iyZsy+O0TXSxSbg1Sgrg4hJsJ8gNmVI/f62ek18BjctkaRMHEFsCpHFDXoVUUQfD3QUeRADsA/wYyx0jfSxAXgpatUE4Gzg+1RjTG5vsRR4franR5IE8GJiEfP+3pg3AtcCrwPGFJ516/YBLqL8M7KN9orVxCYH6tsY4GSiF/Rv1OdL6xW4c5ok5aqDWJrnT/R9U/4z8K/A7kkybd3eWOga5Y6HgZnoqSYRPeD/Q9x/yrjU4kBiGdFDLUkq0NHEZLP1xM14E1EIvx+YljCvVu0FXICFrlGNmAvsTPvaAXgu8D5io5eFpH9P8oyLgPGZnDlVSlXG/kntYBLxwXMdcH/iXFqxF7EE0ZnERBapKq4nttrekDqRHA0DpgP7NWL/xs+pKZMq0FzgXODK1IkoDQteSQO1D/Bh4BVY6Kq6PkcMHaqy4cCexJOhrphFfBmdSnvuGrYC+Djwv8SGEmpTFrySWrUf0aP7Uix0VQ9nEo/1y2QQsD2wYyMmEhOtJjZid2CPRozHz/Uum4mVbD5A7HypNucfhqT+OpAodF+M9xDVy0rgUGI92aztR0yUGkL0tA4memRH9IhRxIoIoxs/xxLFrn9n/XMFsTb5bakTkSRVz+Gk3S7ZMIqIvxOFaNZGAAtKcHx1jmuJ+5QkSf12PPAb0n+YGUZR8TnycVYJjq2O8Uuqs6W6JKlEOoghCzeS/sPMMIqOTcAJZK8D+EsJjq8OsZHYufGgfr0DkiQRSxe9jhjDmPoDzTBSxgPE+NmsnVCCY6tyPAmchxuGSJJaMA54L7H+b+oPNMMoS3yDfFxfgmOrWvwDeDvV2lZdklQSU4jxik+Q/gPNMMoWm4Bjyd6xJTi2KsRqYvZ7VmMAACAASURBVGc0x+dKklpyFDH+bQPpP9QMo8xxN7HCQtZ+W4JjK2vcALyZfIaUSJJqbgTwT8DNpP9AM4wqxUfJ3oklOK4yxV3Af+DYXOXExazTGUXsirMKWJY4F9XbNOAtwBuAnRLnIlXRamA2cF/G7d5Me68ycDtwMXBJ43dJNTEUeCtxk9tE9zfbJcCXiT3QpSwMBU4HrmbLa80wjNbiQrLXbuvyrgc6gfcRXyAk1dCewN/o/WawCnh9ovxUD/sAnwYeJP2Hm2HULY4iW0OARSU4rjzjAeBbwEuJrZIl1dhE+rel5JuTZKmqmgC8E/gz6T/cDKPO8Qey94ESHFeWsYRYWeEcYO8Mz5Okkuug/9uybgBOS5GsKmMH4mnANcRjwtQfcobRLnEK2doZWFOC42olNhGb1HyH6KhxmILUxs6ktRvJKuDwBPmqvCYRHyrXAOtI/2FnGO0YfyF73y/BcTUTi4DLgP8PeC4OUVCFuEpD/v4CHNzi/3c5cCQwJ7t0VCGDgEOBk4lepYPxb1Yqg5cQhV9Wng38LsP2BmolsbPZrY24pfHzsZRJSQPhh2e+pgH3DLCN+UTR++DA01HJDQL2A44BjgeOw4XXpTL6K613ZGzLXRQ7JGA9sJDoULm78bPr9wcKzEMqxJDUCdTckRm0MRW4ktiK8skM2lN5TAEOJD44DwOehQWuVAUHEdvdXpdhm98B/iujttYBSxuxhBiKsIgocLt+PkiMwZXagj28+fog8MmM2voV8ALiW7mqYTixQsfuwB7AdGAGMXN5b2BcutQkDdCVxD05K7sRxeigxj+vJYYWrGr8XAk8SgwreHQr8RBRxD7Y+GdJPdjDm69hGbZ1AvBt4DXE5AEVazIx3GBG4/fxxEoJI4hNHv7/9u48WrKqPvT4twdo6GYeRAR9gITJBhURodFIcESNGnFAwYCKgiAoGlcckhfElzhEeSoIBnBaCipx4CEqQ4AI2ghIMyniwKRhphmaqQe67/vjV7Vq37qn6tatOqf2qXu/n7X2KjjDPr9z6tyuX+3aZ+9mWQCsB2zSeJU0Pe1PjHt9Y0n13UF8QV5BJLmrS6pXEia8VXug5PoOJv5R/EjJ9WqiHYgPtP2Irimb5Q1HUs3MIsa/PrzEOu8vsS5JCbs0VGtfyu3j1XQ0cFIF9c50WwOHEtN97pI3FEkj4BFgS6K7gSTNWPOAhyl/LMTVwBuGeB7T3YuAHxETfuQe59JisYxWeReSam/25JtoACuIAcXLNhs4gxi7Uf17IfBz4FLg9cCcvOFIGkGH5Q5A0uTs0lC9pxHjK65fQd0PEklbWQ9NzBRPB04A3pg7EEnTwkJiogZJNWULb/XuBI6sqO6NgfOI4WzUm/cSH0wmu5LKcmDuACSpLj5DdX3IrscxXSezOTFuZu7+fhaLZfoVp3+Xas4uDcMzB7iImDGtCpcAryRm2NF4ewI/IEZhkKQq7A5ckzsIScXs0jA8q4nhru6tqP6/Ab6JX2LaHUA8mGayK6lKb8kdgKTOTHiH6y5i8oiq5i8/EPhcRXWPoncDZxGzoUlSlf42dwCSOnMYpuG7hZiC9q8rqn9vYjD0yyuqf1QcAXwFv9RJGo7Nga8TY69LqhkT3jwuJRLebSqq/+XEUGgzdZicg4HTsXuHpOH6PXB17iAkTWTrVx7N/rz3VFT/LGLCi7+pqP462w/4Gia7kobvlbkDkFTMpCCvlwAXUN0Xj4eJaXNvqKj+utmGaF3ZJHMckmamR4jx0VfnDkTSeLbw5nUR8H8qrH9D4GfEzGLT3VrA9zHZlZTP+sBuuYOQNJEJb36fAC6usP6tiNnYNq7wGHXwSeB5uYOQNOPtkzsASROZ8Oa3BjiI6vrzAuwCnMP0HZ7r+cA/5A5CkjDhlWrJhLce7gbeRnXj8wK8EPg20+89nwOchiOOSKoHE16phkwS6uNW4iHCfSs8xi7ApkS/3uni3cBhuYOQpIYNgZOBx3MHIqnFhLdeLiNaYrer8Bh7AsuBX1Z4jGFZF/gR8aCIJNXF+UQjhqSamG4/b4+6Zn/euys+zqeIyRlG3eHAlrmDkKQ2jtQg1YwJb/3cQ0xKUeU4jrOIyRleVuExqjYXODZ3EJJUYNfcAUgaz4S3nv6bGK6sSmsBPwCeW/FxqvJa4Bm5g5CkAgtzByBpPGdaq6/ZxPi5VbfC3g3sDdxW8XHKdh7witxBSFKBpcBmuYOQ1GLCW29PAa6l+n6qfwBeTPV9h8uyBXAn/kIhqb42IKYallQDJgz1di/V9+cF2AG4HHhBxccpyxvw3pVUb9vkDkBSi0lD/f0c+JchHGcbYDHwDWD3IRxvEK/OHYAkTWLb3AFIarFLw2iYRfRZffkQj3kncD1wHzBWEE+79mXp/98FfLikuNYCHgQWlFSfJFXhKGICCkk1MDd3AOrJGDFu7jXAVkM65tMapQznl1QPxKgSJruS6m7T3AFIarFLw+i4j+H0563CzSXWtWeJdUlSVUx4pRox4R0tlwH/O3cQfbitxLqeXWJdklQVhyWTasSEd/R8Crg4dxBTdGeJde1YYl2SVBVbeKUaMeEdPWPA0cCa3IFMwX0l1rVNiXVJUlXWyx2ApBYT3tF0I3Bh7iCm4MES63pqiXVJUlXm5Q5AUosJ7+g6J3cAU/BoSfVsQAxLJkl1t3buACS1mPCOrmtyBzAFy0uqx+HIJI0KW3ilGjHhHV1l9outWln9jW3dlTQqbOGVasSEd3StkzuAKShrRr9RelBP0sw2imOmS9OWCe/oembuAKagrJbZsrpGSFLVVuYOQFKLCe/o2jd3AFMwv6R6Hi6pHkmq2orcAUhqMeEdTfOAA3MHMQUblFTPKkx6JY0GE16pRkx4R9NRjNZ4tGXOOPTnEuuSpKrYBUuqERPe0bMTcHzuIKaozOT85hLrkqSqlDnhjqQBmfCOlnWB/2T0xqN9eol1/abEuiSpKktzByCpxYR3tJwELMwdRB+2K7GuJSXWJUlVMeGVasSEd3T8PfDO3EH0aYcS61pcYl2SVJX7cwcgqWVu7gDUk52Bk4d0rCeBc4BzgeuIfmhjJdRZlnuAm4i+zJJUV/fmDkBSiwlv/c1neP12fwh8ELh9CMcaxM8w4ZVUb7flDkBSi10a6u/LwLMqPsYYcCxwAPVPdgHOzh2AJE3i1twBSGqZlTsAdXUo8PUhHOcfgc8O4ThlmU2Mx7tV7kAkqcBKYlSdNbkDkRRs4a2vXYjW3ap9idFKdiE+RL6ROwhJ6uDPmOxKtWLCW08LiH678ys+zveJrgyj6DRgde4gJKnA73MHIGk8E956Oplo4a3SpcDBjG4rxO3EQ3aSVDc35A5A0ngmvPXzDmLM3Sr9FngdsKLi41TtXxl8yDRJKtv1uQOQNJ4Jb70spPp+u3cA+wMPVXycYbiO6JYhSXViwivVjKM01McC4CpikomqPAy8iOn1c9u2wO+AebkDkSTil7P1KHfCHUkDsoW3Pk6h2mR3BfB6pleyCzHW5adzByFJDb/GZFeqHRPeengX8PYK6x8j+gX/d4XHyOnfiH7JkpTbL3MHIGkiE978dgVOrPgYHwTOqvgYOa0kRpxYmTsQSTPeL3IHIGkiE9681iPG2123wmOcAHyhwvrr4lrgH3IHIWlGGwMW5w5C0kQmvHl9Bdixwvq/y8xKAk8EvpU7CEkz1m+ApbmDkDSRCW8+7wYOqrD+i4FDmHnj1L6bmFRDkobtvNwBSCrmsGR57AZcAaxTUf3XE8OPLauo/rrbiEj4n5s7EEkzyn7AJbmDkDSRCe/wrQdcDexQUf1/BvYG7qyo/lGxGXAh8JzcgUiaER4BNgVW5Q5E0kR2aRi+U6ku2X0QeCUmuwD3E60tDhEkaRguwmRXqi0T3uE6HHhrRXUvB15LzDqm8CDwUuLhPUmq0n/mDkBSZ3ZpGJ7nAJdTTb/dNcCbgB9WUPd08SFiRra5uQORNO0sBzYHHs0diKRitvAOxxbA/6O6h9SOwWR3Mp8HXgj8KXcgkqadn2KyK9WaCW/1ZgFnAs+oqP5PA1+uqO7p5grg2cDncK57SeX5Xu4AJCm3A4mxcKso3xzieUw3uwA/o7r3xmKxzIzyINXOlimpBLbwVq+qmc4uAA6rqO6Z4EZgf2K84gsyxyJpdH0beCJ3EJK686G1am0H3FxBvUuAF2OfsTLtChxBzH63YeZYJI2OZxOT/UiqMVt4q7WogjpvBV6FyW7ZbgCOAp4K/B3wLeDerBFJqrurMNmVRoJDNFXr6SXXdz8xscQ9JderluXA2Y0yC1gI7AM8j2gFfiYxi5sknZI7AEm9MeGt1tol1vU48BrgDyXWqe7GiJbfG9qWLyDG3NyYGGpuHjCH+HtaQEwfvQkxzehTga2JLz/b4cMt0nRxF3BG7iAk9caEt1oPlFTPamK0hytKqk+DeaxRbpvifrOALYGdiVEidgOeS7Qcl/nlSFL1TgRW5g5CUm98aK1a+wKXlFDP4cCpJdSjelqbmIlvb2JyjBcSLcOS6ulRYmz1B3MHIkl1MA94mMHGeDx+6FGrDnYG3gf8mPhwzT3WqMViaZUTkCSNcyL9/6N6eoZ4VT9rAy8j7qXbyf9hb7HM5PIYMV28JCnxNGAZU/9H9VzsY61iewCfAv5E/g9/i2Wmlc8gSSp0MFP7B/UKYH6WSDVq9gA+D9xJ/kTAYpnuZRkx+ookqYOP0ds/qNfiOK+autlEt4cziCHscicGFst0LMchSZrU64BbKP6HdAXwBWIcV2kQGwLvBa4mf4JgsUyX8hf85U0aWQ5LNnxzgP1oDT31GDE15U+A+zLGpelpd+AI4G34ZUoaxEHAmbmDkNQfE15pZtgAOAQ4EtgpcyzSqFlMTDEuaUSZ8Eozyyyir+8xwKvw3wBpMquBFxBdhCSNqNm5A5A0VGPABcBriJbek4luNZKKfRGTXWnk2bojaWPiIbejcUpjKXUrsJAY+UTSCJuTOwBJ2S0HLgNOImZy2xGHxpMADgRuyh2EJEkq32zg74AryT8UlMWSq5yGpGnDLg2SutmPmDTlJbkDkYboj8BzsX+7NG2Y8ErqxZ7Ax4G/xX83NL2tAhYBv84diCRJymM34HvEUE25f3K2WKooH0WSJAnYGfg28CT5ExSLpaxyLv6CIU1L/mFLGsQORFeHg3DUF422m4E9gIdyByKpfH5ASRrEUuBs4Axi+uKFOKGNRs8TwMuJYfkkSZK62g74GvHgT+6fpy2WXsoa4K1IkiRN0TOBr2MfX0v9yz8hSZI0gO2Bb2Dia6ln+SqSJEkl+SvgW5j4WupTLgDmIkmSVLIdiQfcHMfXkrMsBhYgSZJUoZ2AMzHxtQy/LAE2QpIkaUh2Br6Dia9lOOW3wGZIkiRlsAvwXUx8LdWVG4CnIkmSlJktvpYqylXAJkiSJNXIzsTDbY7qYBm0XErMAihJklRLOwDfxMTX0l85G5iPJEnSCNgOOA1YQf4kyjIa5YvAbCRJkkbM04EvAY+TP6Gy1LOsBt6PJEnSiNsC+DSwjPwJlqU+5QFgfyRJkqaRjYCPA/eSP9my5C3XEF1fJEmSpqV1gaOAW8ifeFmGX75J3AOSJEnT3hzgQOBq8idhlurLw8DbkSRJmqH2A34CrCF/YmYpv/wS2BZJkiSxM3Aq8AT5kzTL4GUF8M9Ea74kSZISmwIfBf6H/Embpb/yS+ILjCRJkrqYC7yZmHI2dwJn6a08DBwJzCp4PyVJktTFbsApwCPkT+osE8tq4KvEuMuSJEkawPrAEcAS8id5lii/AJ7X7U2TJElSf55HtPo+RP6kbyaW3wAHTPouSZIkaWDrAm8DLiR+Ws+dCE738nvgrcDsXt4cSZIklWsr4MPAdeRPDKdbuQY4GIcZkyRJqo1dgOOJFsncyeIol/OBl07x2kuSJGnIdgWOA24gfwI5CmUp8AXgWX1ca0mSJGW2HXAscAmwivzJZV3KauAion/uvL6vriRJkmplA2KkgdOB28mfdA67rCGGFTsa2HLAaylJA3PWGkmq3l8BLwH2Bf6a6ZkEPk60bv8MOAf4S95wJKnFhFeShm97YBGwN7AXsJCY8niUrCIm6rgMuICYqnlF1ogkqQMTXknKbx4xzfHujdddiSR445xBJcaAW4iH864CfglcCTyRMyhJ6pUJryTV1+bAjsAOwLaNsg3wNKJbxDolH+9e4Dbg1ka5mZj57DfAoyUfS5KGxoRXkkbXRkRSvEmjbAAsaJR1iG4Sza4SKxplZeN1GTFM2FLg/sarXRIkSZIkSZIkSZIkSZIkSZIkSZIkSZIkSZIkSZIkSZIkSZIkSZIkSZIkSZIkSZIkSZIkSZIkSZIkSZIkSZIkSZIkSZIkSZIkSZIkSZIkSZIkSZIkSZIkSZIkSZIkSZIkSZIkSZIkSZIkSZIkSZIkSZIkSZIkSZIkSZIkSZIkSZIkSZIkSZIkSZIkSZIkSZIkSZIkSZIkSZIkSZIkSZIkSZIkSZIkSZIkSZIkSZIkSZIkSZIkSZIkSZIkSZIkSZIkSZIkSZIkSZIkSZIkSZIkSZIkSZIkSZI0kP8FfBK4EngIeBJ4ALgC+CywS77Q+vY+4LhGyWGsUW6qeJ8q1S2efkyHc5AkSQOYAxwPrKSVGBSV1cCXgbXzhNmXm2jFn4MJbz1Mh3OQJGko5uYOoAKzge8BBzT+/y7gZOBXwKPAVsBrgYMb2x4JbAu8Blgz7GCVxfMbr09kjWIw0+EcJElSn/6FVuvXfwEbddju5YxvAX7PUKIbnC28kiRJM9jTgeVEcvU/wPqTbP/vtJKxq5PlaYI2C3gvcCPRBeK4ZLvZwCHAZcAyYBVwK9GivHWX4+4IfBG4trHfk8CDwOXAR4ENCvbp1jWjKPntN7Ztga8Atzf2uQ/4EbB3Wxz9JryzgcOJ672SaHW/EjgaWCvZZyOi9XKMuD5bdKj7/yb1H9ZHPO3WIlr9FwMPE9fgbuDHwJuJ+6HIHOJ6X0T0E1/deL0IeHtj/WRxHETcEyuBpcA5wO49nsNCWtdrDHhV2/brAr9L1h/Ztn6Qe3KyvxNJklSiT9D6ED6qh+23Bv6pUT6SLE8/yE9lfGJ5XGObDYGL6ZyALgNeXXDMQ4AVXfYbA25hYlI6lYS339j2JZK8Tv2d3912bXrV3OcPRPLcKa6rgE2T/c5M1h1dUO8s4ovNGPA4xUlZt3jaz2ErIuHrdp1/AqzTtt8WRJeZbvtdzsSkPY3j+A77PQHs0eM5HJksvwPYOFl3crLuB211DXpPdvs7kSRJJUuTjqcOUE+zjscar4uBNwJ7Ac8kEq2fNtatAU4H9gcWAccSLYJjRGvzs5N6dyRaDJutll9u7LcXcCDw6+TY32iLaY9GuS3ZZo+kNPUb2ybA/UndlwNvaez398ANjE9o+kl4m+VCoo/1IqIrSXpO5yX7vawtnnYvStaf2Uc86TmsxfjrfzHwJuK9OQT4fbLuhGS/uYy/75YQ/cP3abwuSdb9ivH95pvLlxP3xWca5/TqtjrP7fEcYPwXim83lr0qWXY74xPhQe7Jyf5OJElSBR4iPnjvHbCeNDm7jImjOLw+WX9Mwf7bAo801l+SLD822e9TBfttkay/vkNsk/Xh7Te2f072u5iJDzSux/ikt9+E98dEt4bUU4C/JNvs21g+G/hzsnzbtv1OSta9so940nM4NFl+LhO7LmxO/MTfTPDmNZYfkuy3mImtv/May5vbHFIQxxjw/rb9tiJa1ceIrhG9nAPEF5f0Wr6H1pecVUQinhrknpzs70SSJFWgmSD8acB60g/y9gQB4GxaiUhR30yIltX2RG1jYPtGWa9gn73onMg0TZbw9hvbFcmyPTvs98Ye4iuSXs+FHbZ5T7LNScnyTybLP5Ysn0MrkbuTzufaLZ70HM5Llncan/lAWl1gml0vLkj2e0GH/fZOtjm/II7HaSXQqdvp/F53ex9eTOtvIS0fL9h2kHtysr8TSZJUgbJbeJcxsTUSWolWr+XAtv1nEUnVAUTf4VOIESXSUSP6TXj7je2B5Jw7PZj1lB7iK9LcZ2mXbbZOtrssWb4d0TVjjGhhbtov2f6zU4gljSc9h3say+6fYl33NfZ7qMs2s2j1jU7vzWYcf+iwX7f3erL3ob1P8EUU38tpjFO9Jyf7O5EkqRam2zi8NxGtbJsTfXjvnmT79Wm1eq1mYgvYPRSPzbvJFONa0HidBXwA+EcmPsD0CNFaWPQw2VT0G1tzRItm4lek6Kf1qei2f/pepUPJ3QJcSrRaLgR2JRLftyTbfHPAuKB13aZ6js1YuyXKY0RivAHFw+RVMf7zFW3/v6LDccq4Jzv9nUiSVAvTLeG9gNbPygcQD+B0syfxQQ+RcLUnvKs77PcIkSDdRUxiMZlbGq8fJh5Mghgi6iRiZII/Ef1DoXOy2at+Y3sI2IzuCXOnocF6tWmXdelxH2lb93Ui4QV4K3Ht3tD4/yXAbweMq3nMjRn/QFcvmtdtsy7bzCK+hDW3r9rmRLeV1P7ESBcnti0v457s9HciSZIq8Axawyv9heI+ianv0fpZ9oxk+WQ/F/+8sf5JOidx2xD9H/ei1T+z2SfzUYpb+ub2cOzJujT0G1s6jNlzOuz3zh7iK5L+tN6p7jcn25zatm4B8bP5GJGgvzLZtujBvF7jSc/hsmT5Th32u5S4rqtoJbBpH969Ouy3KNmmqA9vP+91t31/nKz/Cq1uCU8wsX/yIPdkP/eCJEkqQfqQ04XEmLRF0oekVgG7Jesm+yA/JtnmSwXr1ycSs2afzWZLejMZv5vih6wO7OHY6eQBRU/F9xvb+5L9ziuIbxNi4opBE97/YvwEE82Ybky2eU1BHemDdtc3XlfSvWV1snjSc3h/svz7TOzHvCetvsRpd4F3JPstZuLDZ+2jNBw6SRypfhLedCzeSxvnkY7AcW1bjIPckya8kiRlMgf4Ia0P4zuJrgovIVrg3sLEyQ8+1FbHZB/k8xmfjHyH6Oe4FzH26nXJuiOS/dIxWc8nfpZ/ATFO6im0xkMdI/qSLio49lXJNp8gErF0u35jW8D4hPbnxKgMi4B3ET9xp9dskHF4f0UkUouIYbrSZPcqih+A2qegnrOnEENRPOk5zGf8WLs/JbqELCKS4aXJurRP61qMf0+WEDOmLWq8pu/5lRSPw1tWwrszMeLDWON1+8byuY1jN/f5fLLPIPekCa8kSRnNJp5Sb04z3Kk8Tkxz266XD/Ltiafru9XfPq7pS+k+o9V1tEZL6JTofL7DvoPGBjERxV1d9knHve0n4b2N8Ql3e7mN6G7RSfs5vaHLtr3E034O2wN/7BLfGsYPjda0JeOT3qJyVWO7XuJomkrCuzbjZ4k7tm37nWhNPbyGuBdhsHvShFeSpBp4BpHYXUUMC/Uk0VK3mJj6tNNsbL1+kK8LfLBR34NEa9gdRN/gTuOS7g6cRTzZvop4ev9CoovFPGJWszuIn+uvK9h/PvAFou/lysY5FQ3D1k9sEF0XPkuc+wriYa7LidbgWQyW8N5EdF84nnjQbHkj/luIRL5T95OmjyV1LaX/iQ66ncN8osX/cuK6rSSu21nAC7vUOZfo43wh8Z6uIt6XC4huD0UPiJaZ8KZfhBZT3Er+gWSbO2j18e73njThlSRJKtm/Mr61WZIkSZo25gI300p4d+u+uSRJkjQajiIecDuLVrJ7UdaIJEmSpBK1P0T1KDHbmiRJkjQt3EM82PYYMTnGHnnDkSRJkiRJkiRJkiRJkiRJkiRJkjQTzQNOBO4GVhNTqn4ga0TVSUcw+Ogk23abuWu66Da97xgxu9ufgK8SUynniq8Os5O9j5hx8Li8YUiSpH58komJznE5A6pQeo6PA8/ssq0J7/iyGnh/pvjqkPDOhPtBkiTm5g6gIq9I/vtIYAlwb6ZYhmld4D+Al+YOpAZuB95YsHwDYF/gw8A6wAnAL4CrhxTX8xuvTwzpeJIkaZr6HTOn5aqo5fLQDtvOhBa9XltQD0u2/Y+qg6qpmXA/SJI07XT7+bp9m5uAWcB7gRuJn7ePS7abAxxCTGP7QGP9A43/f3tjfafj3wTMJvpIXgesBB4CfgQsbGy7BfA1op/xKmKChbOAZ/V5zkuJWcjGgPuBzQu2nSzBGfSci3Q6Zvt+BwHXEtdqKXAOsHuHOrvpNeHdKNn2yg77l31/TBbf7EadlwHLiPviVuBkYOsu57IW8UvGYuDhxn53Az8G3tw4j6IYJvtbkSRJNTTVhPfUtm2Oa2yzBfCrSeq7vLFd0fFvAk7rsN8yosvBnV3W79jHOd8EfDD5/zMKtu2W8JZxzkV6SXiP73C8J5j6zGq9Jrzzk22v6bB/2fdHt/g2JGaS61TfMuDVBfVtRXxR6BbLT4juG+0xmPBKkjSC9miU22h9eDeXNTWXP9Z4XUz09dyLeOBrLuOTmSXAwcA+jdclybpfMb4fdHP5aqKV7d+AFwKvI1p6m+vXEH2KDwcWAQcwPjE8ZQrnnCZQc4BfJ8te0bZtp+SzjHPuN+FdTlyrzwAvIpK6NJZzO596oV4T3rck255ZsH8V90en+GYBP6V1b5wO7E/cG8cSrbXNa5WOLLEW49/vi4E3NWI9BPh9su6EZL9ufydO3SxJ0ojo1pKZtmRdBqzdtv6QZP1ixreMQQx5tjjZ5pAOdR/Vtt+ebevbk9F9knVXdDu5DufTTKCeCzzZWHYr0ZLZ1Om6lHHO/Sa8Y0wcKWEr4kvDGNFNYComi+cpxM//y5JtX9UhrrLvj07xvT5ZfkxBzNsCjzTWX5IsPzTZ71wmdl3YHHiQVgI/r229fXglSRphvSa8+xSsvyBZ/4IO9e+dbHN+Qd2PEq1vqbWT9Q8xMTlZkKz/XYfjFilKoP49Wf65ZHmn61LGOfeb8D7OxEQMYpSFfpKxsSmWr3XZv+z7I60/vV5n00ru7X6/QwAAA/tJREFUO/X9PT3Zd9vGsvOSZbt02O9A4J8aZdO2dSa8kiSNsF4S3mXEQ0Lt7qOVlHYyi3g4aIzxw5016/5Dh/26rZ9FcTI0maJ95gO3NJY/Sevhr07XpYxz7jfh7XSt+k3Gek10r6N4NIsq74+0/vR63U3vcY8RSSzEg45jxEOK/TDhlSTNCNN1HN5e3EP0l2y3UeO1WxIxRiQ+GyTbp4rqnWx9mUnH48ToAucRLYanEV0qOinjnPs12bXqV9E4vGPACuAvRELaTZX3R7tNetgmtaBtv6l2+5AkaUaZyQnv6g7LHwI2a5ROZtEa9qtbS19O5xMPY72NaOE9tsu2VZ5zp5/oq7aceKCrX8O8Px4hkte7gNf2sP0tyX4bN4okSeqg6Cfbma45RNWGxNPuRfYmWu/S7evoA8SYtgCfoHhsXhjsnFc2Xtcr2GcOsGVPkY6OKu6P3zRen0I8aPjrgnI/8QV1LvEAGsBvG6+bATt1qPtSolvLKjq//5IkaQT10oe3U5/TdyTbLGbiA1XtT+EfOoW6B13fzz6HUtwPNDXIOd+aLN+2bb906K9OfXin2vd3Mv1cw6nsP8i16lT/McnyLxUcc31afbLvpfXLzPuT/b7PxAch9yS6ZYxRPPJHOiNh+2gUkiSp5gZJeNcCrkq2W0LMArao8ZqOs3olUxuTNkfCCzH7V7eEd5Bz/mqy7hriJ/l9gI8Qo1WsofiYo5rwDnKtOtU/n/Hn+x1iPOK9iLF90zGcj2jbLx1r96fE9V9EJMNLk3VFk1ak5/EJIkFe1OG8JUlSzQyS8EL8DJ8mA0XlKib+XF/XhHd7YtayTgkv9H/O2zN+TNu0fI/epxZuV9eEF/q/Vt3q354YsaJbnZ8qqG974I9d9lkDfKzDeXy+wz6SJGkEDJrwQrTMvRO4kHjifhXxc/IFxM/aRQ/81TXhBfgokyc1/ZwzxBiw3yWG11pFzOD1MaIP73RMeKH/a9Wt/nWJ6aEXExNGrALuIL44FI0J3DQf+BAxnfGDRL/qO4CziJn+uu33BWJEi5VEX9/2YdQkSZKkKWkmvFOZXESSJA3AURqk4UmnIV6eLQpJkmaYmTwOrzRM+wDPT/7/j7kCkSRJkqrQ/mDY/nnDkSRJksr1BPEQ2u+AwzLHIkmSJEmSJEmSJEmSJEmSJEmSJEmSJEmSJEmSJEmSJEmSJEmSJEmSJEmSJEmSJEmSJEmSJEmSJEmSJEmSJEmSJEmSJEmSJEmSJEmSJEmSJEmSJEmSJEmSJEmSJEmSJEmSJEmSJEmSJEmSJEmSJEmSJEmSJEmSJEmSJEmSJEmSJEmSJEmSJEmSJEmSJEmSJEmSJEmSJEmSJEmSVG//H8+FL0BauLBqAAAAAElFTkSuQmCC">
          <a:extLst>
            <a:ext uri="{FF2B5EF4-FFF2-40B4-BE49-F238E27FC236}">
              <a16:creationId xmlns:a16="http://schemas.microsoft.com/office/drawing/2014/main" id="{317D8F2E-A32F-48EA-BF8C-BBE44736A7D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83"/>
        <a:stretch/>
      </xdr:blipFill>
      <xdr:spPr bwMode="auto">
        <a:xfrm>
          <a:off x="10339918" y="3053951"/>
          <a:ext cx="636465" cy="524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52916</xdr:colOff>
      <xdr:row>11</xdr:row>
      <xdr:rowOff>1111249</xdr:rowOff>
    </xdr:from>
    <xdr:to>
      <xdr:col>9</xdr:col>
      <xdr:colOff>285750</xdr:colOff>
      <xdr:row>11</xdr:row>
      <xdr:rowOff>1338790</xdr:rowOff>
    </xdr:to>
    <xdr:sp macro="" textlink="">
      <xdr:nvSpPr>
        <xdr:cNvPr id="9" name="Pfeil: nach rechts 8">
          <a:extLst>
            <a:ext uri="{FF2B5EF4-FFF2-40B4-BE49-F238E27FC236}">
              <a16:creationId xmlns:a16="http://schemas.microsoft.com/office/drawing/2014/main" id="{36843311-8E40-4B57-AC57-C5DC571EC026}"/>
            </a:ext>
          </a:extLst>
        </xdr:cNvPr>
        <xdr:cNvSpPr/>
      </xdr:nvSpPr>
      <xdr:spPr>
        <a:xfrm>
          <a:off x="10054166" y="3282949"/>
          <a:ext cx="232834" cy="227541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Sutter\AppData\Local\Microsoft\Windows\INetCache\Content.Outlook\1R2HRXJ6\20210730_Rezeptur_WS_Blatt_Fleisch_d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C:\Users\Sutter\AppData\Local\Microsoft\Windows\INetCache\Content.Outlook\1R2HRXJ6\20210730_Rezeptur_WS_Blatt_Fleisch_d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D66F-3E80-43D4-98E4-39D4DA53ADDE}">
  <sheetPr>
    <pageSetUpPr fitToPage="1"/>
  </sheetPr>
  <dimension ref="A1:T98"/>
  <sheetViews>
    <sheetView tabSelected="1" zoomScale="90" zoomScaleNormal="90" zoomScaleSheetLayoutView="66" zoomScalePageLayoutView="120" workbookViewId="0"/>
  </sheetViews>
  <sheetFormatPr baseColWidth="10" defaultColWidth="9.140625" defaultRowHeight="12.75"/>
  <cols>
    <col min="1" max="1" width="49" style="3" customWidth="1"/>
    <col min="2" max="2" width="14.140625" style="3" customWidth="1"/>
    <col min="3" max="3" width="8.7109375" style="3" customWidth="1"/>
    <col min="4" max="4" width="12.85546875" style="3" customWidth="1"/>
    <col min="5" max="5" width="10.7109375" style="3" customWidth="1"/>
    <col min="6" max="6" width="15.140625" style="3" customWidth="1"/>
    <col min="7" max="7" width="11.85546875" style="3" customWidth="1"/>
    <col min="8" max="8" width="14.85546875" style="3" customWidth="1"/>
    <col min="9" max="9" width="8.140625" style="3" customWidth="1"/>
    <col min="10" max="10" width="14.140625" style="3" customWidth="1"/>
    <col min="11" max="11" width="10.28515625" style="3" customWidth="1"/>
    <col min="12" max="12" width="7.42578125" style="3" customWidth="1"/>
    <col min="13" max="13" width="24.140625" style="3" customWidth="1"/>
    <col min="14" max="15" width="9.140625" style="3"/>
    <col min="16" max="16" width="27.7109375" style="3" customWidth="1"/>
    <col min="17" max="17" width="11.140625" style="3" customWidth="1"/>
    <col min="18" max="18" width="12.140625" style="3" customWidth="1"/>
    <col min="19" max="16384" width="9.140625" style="3"/>
  </cols>
  <sheetData>
    <row r="1" spans="1:20" s="1" customFormat="1" ht="18.75">
      <c r="A1" s="163" t="s">
        <v>19</v>
      </c>
    </row>
    <row r="2" spans="1:20" ht="9" customHeight="1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"/>
    </row>
    <row r="3" spans="1:20">
      <c r="A3" s="164" t="s">
        <v>20</v>
      </c>
      <c r="B3" s="224"/>
      <c r="C3" s="224"/>
      <c r="D3" s="224"/>
      <c r="E3" s="224"/>
      <c r="F3" s="224"/>
      <c r="G3" s="224"/>
      <c r="H3" s="224"/>
      <c r="I3" s="224"/>
      <c r="J3" s="21"/>
      <c r="K3" s="21"/>
      <c r="L3" s="21"/>
      <c r="M3" s="23" t="s">
        <v>41</v>
      </c>
    </row>
    <row r="4" spans="1:20" ht="11.25" customHeight="1">
      <c r="A4" s="165"/>
      <c r="B4" s="47"/>
      <c r="C4" s="47"/>
      <c r="D4" s="47"/>
      <c r="E4" s="1"/>
      <c r="F4" s="2"/>
      <c r="G4" s="1"/>
      <c r="H4" s="84"/>
      <c r="I4" s="84"/>
      <c r="J4" s="2"/>
      <c r="K4" s="1"/>
      <c r="L4" s="1"/>
      <c r="M4" s="13"/>
    </row>
    <row r="5" spans="1:20">
      <c r="A5" s="165" t="s">
        <v>21</v>
      </c>
      <c r="B5" s="225"/>
      <c r="C5" s="225"/>
      <c r="D5" s="225"/>
      <c r="E5" s="225"/>
      <c r="F5" s="225"/>
      <c r="G5" s="225"/>
      <c r="H5" s="225"/>
      <c r="I5" s="225"/>
      <c r="J5" s="2"/>
      <c r="K5" s="1"/>
      <c r="L5" s="1"/>
      <c r="M5" s="13"/>
    </row>
    <row r="6" spans="1:20" s="10" customFormat="1" ht="18" customHeight="1">
      <c r="A6" s="166"/>
      <c r="B6" s="11"/>
      <c r="C6" s="11"/>
      <c r="D6" s="11"/>
      <c r="E6" s="11"/>
      <c r="F6" s="11"/>
      <c r="G6" s="9"/>
      <c r="H6" s="9"/>
      <c r="I6" s="9"/>
      <c r="J6" s="9"/>
      <c r="K6" s="9"/>
      <c r="L6" s="62"/>
      <c r="M6" s="86"/>
    </row>
    <row r="7" spans="1:20" s="10" customFormat="1" ht="15" customHeight="1">
      <c r="A7" s="167" t="s">
        <v>22</v>
      </c>
      <c r="B7" s="87"/>
      <c r="C7" s="88" t="s">
        <v>12</v>
      </c>
      <c r="D7" s="226" t="s">
        <v>67</v>
      </c>
      <c r="E7" s="226"/>
      <c r="F7" s="87"/>
      <c r="G7" s="9"/>
      <c r="H7" s="227" t="s">
        <v>37</v>
      </c>
      <c r="I7" s="227"/>
      <c r="J7" s="227"/>
      <c r="K7" s="227"/>
      <c r="L7" s="178"/>
      <c r="M7" s="179" t="s">
        <v>13</v>
      </c>
    </row>
    <row r="8" spans="1:20" s="10" customFormat="1" ht="12.75" customHeight="1">
      <c r="A8" s="228" t="s">
        <v>23</v>
      </c>
      <c r="B8" s="229"/>
      <c r="C8" s="229"/>
      <c r="D8" s="229"/>
      <c r="E8" s="229"/>
      <c r="F8" s="11"/>
      <c r="G8" s="9"/>
      <c r="H8" s="232" t="s">
        <v>38</v>
      </c>
      <c r="I8" s="232"/>
      <c r="J8" s="232"/>
      <c r="K8" s="232"/>
      <c r="L8" s="232"/>
      <c r="M8" s="233"/>
    </row>
    <row r="9" spans="1:20" s="10" customFormat="1" ht="18" customHeight="1">
      <c r="A9" s="230"/>
      <c r="B9" s="231"/>
      <c r="C9" s="231"/>
      <c r="D9" s="231"/>
      <c r="E9" s="231"/>
      <c r="F9" s="11"/>
      <c r="G9" s="62"/>
      <c r="H9" s="234"/>
      <c r="I9" s="234"/>
      <c r="J9" s="234"/>
      <c r="K9" s="234"/>
      <c r="L9" s="234"/>
      <c r="M9" s="235"/>
    </row>
    <row r="10" spans="1:20" s="10" customFormat="1" ht="16.5" customHeight="1">
      <c r="A10" s="4" t="s">
        <v>24</v>
      </c>
      <c r="B10" s="5"/>
      <c r="C10" s="5"/>
      <c r="D10" s="5"/>
      <c r="E10" s="5"/>
      <c r="F10" s="8"/>
      <c r="G10" s="4" t="s">
        <v>36</v>
      </c>
      <c r="H10" s="5"/>
      <c r="I10" s="5"/>
      <c r="J10" s="8"/>
      <c r="K10" s="180" t="s">
        <v>39</v>
      </c>
      <c r="L10" s="21"/>
      <c r="M10" s="99"/>
    </row>
    <row r="11" spans="1:20" s="10" customFormat="1" ht="18" customHeight="1">
      <c r="A11" s="122" t="s">
        <v>66</v>
      </c>
      <c r="B11" s="16"/>
      <c r="C11" s="16"/>
      <c r="D11" s="17"/>
      <c r="E11" s="18"/>
      <c r="F11" s="20"/>
      <c r="G11" s="199" t="s">
        <v>69</v>
      </c>
      <c r="H11" s="17"/>
      <c r="I11" s="17"/>
      <c r="J11" s="80"/>
      <c r="K11" s="181" t="s">
        <v>40</v>
      </c>
      <c r="L11" s="18"/>
      <c r="M11" s="19"/>
    </row>
    <row r="12" spans="1:20" s="10" customFormat="1" ht="113.25" customHeight="1">
      <c r="A12" s="168" t="s">
        <v>25</v>
      </c>
      <c r="B12" s="169" t="s">
        <v>26</v>
      </c>
      <c r="C12" s="168" t="s">
        <v>27</v>
      </c>
      <c r="D12" s="168" t="s">
        <v>28</v>
      </c>
      <c r="E12" s="170" t="s">
        <v>29</v>
      </c>
      <c r="F12" s="168" t="s">
        <v>30</v>
      </c>
      <c r="G12" s="171" t="s">
        <v>31</v>
      </c>
      <c r="H12" s="171" t="s">
        <v>32</v>
      </c>
      <c r="I12" s="238" t="s">
        <v>33</v>
      </c>
      <c r="J12" s="239"/>
      <c r="K12" s="240" t="s">
        <v>34</v>
      </c>
      <c r="L12" s="241"/>
      <c r="M12" s="169" t="s">
        <v>35</v>
      </c>
    </row>
    <row r="13" spans="1:20" s="10" customFormat="1" ht="15.75" customHeight="1">
      <c r="A13" s="172"/>
      <c r="B13" s="173" t="s">
        <v>12</v>
      </c>
      <c r="C13" s="174" t="s">
        <v>12</v>
      </c>
      <c r="D13" s="174" t="s">
        <v>12</v>
      </c>
      <c r="E13" s="174" t="s">
        <v>12</v>
      </c>
      <c r="F13" s="175" t="s">
        <v>2</v>
      </c>
      <c r="G13" s="175" t="s">
        <v>16</v>
      </c>
      <c r="H13" s="175" t="s">
        <v>13</v>
      </c>
      <c r="I13" s="176" t="s">
        <v>2</v>
      </c>
      <c r="J13" s="177" t="s">
        <v>13</v>
      </c>
      <c r="K13" s="242"/>
      <c r="L13" s="243"/>
      <c r="M13" s="173"/>
      <c r="S13" s="3"/>
      <c r="T13" s="3"/>
    </row>
    <row r="14" spans="1:20" s="10" customFormat="1">
      <c r="A14" s="57" t="s">
        <v>78</v>
      </c>
      <c r="B14" s="147"/>
      <c r="C14" s="145"/>
      <c r="D14" s="145"/>
      <c r="E14" s="145"/>
      <c r="F14" s="146"/>
      <c r="G14" s="146"/>
      <c r="H14" s="146"/>
      <c r="I14" s="58"/>
      <c r="J14" s="59"/>
      <c r="K14" s="244"/>
      <c r="L14" s="245"/>
      <c r="M14" s="146"/>
      <c r="S14" s="3"/>
      <c r="T14" s="3"/>
    </row>
    <row r="15" spans="1:20">
      <c r="A15" s="45"/>
      <c r="B15" s="160"/>
      <c r="C15" s="160"/>
      <c r="D15" s="160"/>
      <c r="E15" s="161"/>
      <c r="F15" s="53" t="e">
        <f>SUM(B15:E15)/SUM($B$28:$E$28)</f>
        <v>#DIV/0!</v>
      </c>
      <c r="G15" s="162"/>
      <c r="H15" s="12">
        <f t="shared" ref="H15:H27" si="0">SUM(B15:E15)*G15</f>
        <v>0</v>
      </c>
      <c r="I15" s="131"/>
      <c r="J15" s="12">
        <f>B15*G15*I15</f>
        <v>0</v>
      </c>
      <c r="K15" s="236"/>
      <c r="L15" s="237"/>
      <c r="M15" s="118"/>
      <c r="S15" s="10"/>
      <c r="T15" s="10"/>
    </row>
    <row r="16" spans="1:20">
      <c r="A16" s="45"/>
      <c r="B16" s="160"/>
      <c r="C16" s="160"/>
      <c r="D16" s="160"/>
      <c r="E16" s="161"/>
      <c r="F16" s="53" t="e">
        <f t="shared" ref="F16:F19" si="1">SUM(B16:E16)/SUM($B$28:$E$28)</f>
        <v>#DIV/0!</v>
      </c>
      <c r="G16" s="162"/>
      <c r="H16" s="12">
        <f t="shared" si="0"/>
        <v>0</v>
      </c>
      <c r="I16" s="131"/>
      <c r="J16" s="12">
        <f t="shared" ref="J16:J21" si="2">B16*G16*I16</f>
        <v>0</v>
      </c>
      <c r="K16" s="142"/>
      <c r="L16" s="143"/>
      <c r="M16" s="118"/>
      <c r="S16" s="10"/>
      <c r="T16" s="10"/>
    </row>
    <row r="17" spans="1:20">
      <c r="A17" s="45"/>
      <c r="B17" s="160"/>
      <c r="C17" s="160"/>
      <c r="D17" s="160"/>
      <c r="E17" s="161"/>
      <c r="F17" s="53" t="e">
        <f t="shared" si="1"/>
        <v>#DIV/0!</v>
      </c>
      <c r="G17" s="162"/>
      <c r="H17" s="12">
        <f t="shared" si="0"/>
        <v>0</v>
      </c>
      <c r="I17" s="131"/>
      <c r="J17" s="12">
        <f t="shared" si="2"/>
        <v>0</v>
      </c>
      <c r="K17" s="142"/>
      <c r="L17" s="143"/>
      <c r="M17" s="118"/>
      <c r="S17" s="10"/>
      <c r="T17" s="10"/>
    </row>
    <row r="18" spans="1:20">
      <c r="A18" s="45"/>
      <c r="B18" s="160"/>
      <c r="C18" s="160"/>
      <c r="D18" s="160"/>
      <c r="E18" s="161"/>
      <c r="F18" s="53" t="e">
        <f t="shared" si="1"/>
        <v>#DIV/0!</v>
      </c>
      <c r="G18" s="162"/>
      <c r="H18" s="12">
        <f t="shared" si="0"/>
        <v>0</v>
      </c>
      <c r="I18" s="131"/>
      <c r="J18" s="12">
        <f t="shared" si="2"/>
        <v>0</v>
      </c>
      <c r="K18" s="142"/>
      <c r="L18" s="143"/>
      <c r="M18" s="118"/>
      <c r="S18" s="10"/>
      <c r="T18" s="10"/>
    </row>
    <row r="19" spans="1:20">
      <c r="A19" s="45"/>
      <c r="B19" s="160"/>
      <c r="C19" s="160"/>
      <c r="D19" s="160"/>
      <c r="E19" s="161"/>
      <c r="F19" s="53" t="e">
        <f t="shared" si="1"/>
        <v>#DIV/0!</v>
      </c>
      <c r="G19" s="46"/>
      <c r="H19" s="12">
        <f t="shared" si="0"/>
        <v>0</v>
      </c>
      <c r="I19" s="131"/>
      <c r="J19" s="12">
        <f t="shared" si="2"/>
        <v>0</v>
      </c>
      <c r="K19" s="236"/>
      <c r="L19" s="237"/>
      <c r="M19" s="118"/>
      <c r="S19" s="10"/>
      <c r="T19" s="10"/>
    </row>
    <row r="20" spans="1:20">
      <c r="A20" s="45"/>
      <c r="B20" s="160"/>
      <c r="C20" s="160"/>
      <c r="D20" s="160"/>
      <c r="E20" s="161"/>
      <c r="F20" s="53" t="e">
        <f>SUM(B20:E20)/SUM($B$28:$E$28)</f>
        <v>#DIV/0!</v>
      </c>
      <c r="G20" s="46"/>
      <c r="H20" s="12">
        <f t="shared" si="0"/>
        <v>0</v>
      </c>
      <c r="I20" s="131"/>
      <c r="J20" s="12">
        <f t="shared" si="2"/>
        <v>0</v>
      </c>
      <c r="K20" s="236"/>
      <c r="L20" s="237"/>
      <c r="M20" s="118"/>
      <c r="S20" s="10"/>
      <c r="T20" s="63"/>
    </row>
    <row r="21" spans="1:20">
      <c r="A21" s="45"/>
      <c r="B21" s="160"/>
      <c r="C21" s="160"/>
      <c r="D21" s="160"/>
      <c r="E21" s="161"/>
      <c r="F21" s="53" t="e">
        <f>SUM(B21:E21)/SUM($B$28:$E$28)</f>
        <v>#DIV/0!</v>
      </c>
      <c r="G21" s="46"/>
      <c r="H21" s="12">
        <f t="shared" si="0"/>
        <v>0</v>
      </c>
      <c r="I21" s="131"/>
      <c r="J21" s="12">
        <f t="shared" si="2"/>
        <v>0</v>
      </c>
      <c r="K21" s="236"/>
      <c r="L21" s="237"/>
      <c r="M21" s="118"/>
      <c r="S21" s="10"/>
      <c r="T21" s="10"/>
    </row>
    <row r="22" spans="1:20">
      <c r="A22" s="153" t="s">
        <v>74</v>
      </c>
      <c r="B22" s="154"/>
      <c r="C22" s="154"/>
      <c r="D22" s="154"/>
      <c r="E22" s="155"/>
      <c r="F22" s="148"/>
      <c r="G22" s="156"/>
      <c r="H22" s="149"/>
      <c r="I22" s="157"/>
      <c r="J22" s="149"/>
      <c r="K22" s="244"/>
      <c r="L22" s="245"/>
      <c r="M22" s="158"/>
      <c r="S22" s="10"/>
      <c r="T22" s="10"/>
    </row>
    <row r="23" spans="1:20">
      <c r="A23" s="45"/>
      <c r="B23" s="160"/>
      <c r="C23" s="160"/>
      <c r="D23" s="160"/>
      <c r="E23" s="161"/>
      <c r="F23" s="53" t="e">
        <f>SUM(B23:E23)/SUM($B$28:$E$28)</f>
        <v>#DIV/0!</v>
      </c>
      <c r="G23" s="46"/>
      <c r="H23" s="12">
        <f>SUM(B23:E23)*G23</f>
        <v>0</v>
      </c>
      <c r="I23" s="150"/>
      <c r="J23" s="12">
        <f>B23*G23</f>
        <v>0</v>
      </c>
      <c r="K23" s="236"/>
      <c r="L23" s="237"/>
      <c r="M23" s="118"/>
      <c r="S23" s="10"/>
      <c r="T23" s="10"/>
    </row>
    <row r="24" spans="1:20">
      <c r="A24" s="45"/>
      <c r="B24" s="160"/>
      <c r="C24" s="160"/>
      <c r="D24" s="160"/>
      <c r="E24" s="161"/>
      <c r="F24" s="53" t="e">
        <f>SUM(B24:E24)/SUM($B$28:$E$28)</f>
        <v>#DIV/0!</v>
      </c>
      <c r="G24" s="46"/>
      <c r="H24" s="12">
        <f t="shared" si="0"/>
        <v>0</v>
      </c>
      <c r="I24" s="150"/>
      <c r="J24" s="12">
        <f t="shared" ref="J24:J27" si="3">B24*G24</f>
        <v>0</v>
      </c>
      <c r="K24" s="236"/>
      <c r="L24" s="237"/>
      <c r="M24" s="118"/>
      <c r="S24" s="10"/>
      <c r="T24" s="10"/>
    </row>
    <row r="25" spans="1:20">
      <c r="A25" s="45"/>
      <c r="B25" s="160"/>
      <c r="C25" s="160"/>
      <c r="D25" s="160"/>
      <c r="E25" s="161"/>
      <c r="F25" s="53" t="e">
        <f>SUM(B25:E25)/SUM($B$28:$E$28)</f>
        <v>#DIV/0!</v>
      </c>
      <c r="G25" s="46"/>
      <c r="H25" s="12">
        <f t="shared" si="0"/>
        <v>0</v>
      </c>
      <c r="I25" s="150"/>
      <c r="J25" s="12">
        <f t="shared" si="3"/>
        <v>0</v>
      </c>
      <c r="K25" s="236"/>
      <c r="L25" s="237"/>
      <c r="M25" s="118"/>
      <c r="S25" s="10"/>
      <c r="T25" s="10"/>
    </row>
    <row r="26" spans="1:20">
      <c r="A26" s="45"/>
      <c r="B26" s="160"/>
      <c r="C26" s="160"/>
      <c r="D26" s="160"/>
      <c r="E26" s="161"/>
      <c r="F26" s="53" t="e">
        <f>SUM(B26:E26)/SUM($B$28:$E$28)</f>
        <v>#DIV/0!</v>
      </c>
      <c r="G26" s="46"/>
      <c r="H26" s="12">
        <f t="shared" si="0"/>
        <v>0</v>
      </c>
      <c r="I26" s="150"/>
      <c r="J26" s="12">
        <f t="shared" si="3"/>
        <v>0</v>
      </c>
      <c r="K26" s="142"/>
      <c r="L26" s="143"/>
      <c r="M26" s="118"/>
      <c r="S26" s="10"/>
      <c r="T26" s="10"/>
    </row>
    <row r="27" spans="1:20">
      <c r="A27" s="45"/>
      <c r="B27" s="160"/>
      <c r="C27" s="160"/>
      <c r="D27" s="160"/>
      <c r="E27" s="161"/>
      <c r="F27" s="53" t="e">
        <f>SUM(B27:E27)/SUM($B$28:$E$28)</f>
        <v>#DIV/0!</v>
      </c>
      <c r="G27" s="46"/>
      <c r="H27" s="12">
        <f t="shared" si="0"/>
        <v>0</v>
      </c>
      <c r="I27" s="150"/>
      <c r="J27" s="12">
        <f t="shared" si="3"/>
        <v>0</v>
      </c>
      <c r="K27" s="236"/>
      <c r="L27" s="237"/>
      <c r="M27" s="118"/>
    </row>
    <row r="28" spans="1:20" s="1" customFormat="1" ht="15">
      <c r="A28" s="200" t="s">
        <v>70</v>
      </c>
      <c r="B28" s="43">
        <f>SUM(B15:B27)</f>
        <v>0</v>
      </c>
      <c r="C28" s="42">
        <f>SUM(C15:C27)</f>
        <v>0</v>
      </c>
      <c r="D28" s="42">
        <f>SUM(D15:D27)</f>
        <v>0</v>
      </c>
      <c r="E28" s="31">
        <f>SUM(E15:E27)</f>
        <v>0</v>
      </c>
      <c r="F28" s="54" t="e">
        <f>SUM(F15:F27)</f>
        <v>#DIV/0!</v>
      </c>
      <c r="G28" s="44"/>
      <c r="H28" s="44">
        <f>SUM(H15:H27)</f>
        <v>0</v>
      </c>
      <c r="I28" s="55"/>
      <c r="J28" s="44">
        <f>SUM(J15:J27)</f>
        <v>0</v>
      </c>
      <c r="K28" s="14"/>
      <c r="M28" s="81"/>
    </row>
    <row r="29" spans="1:20" ht="12.75" customHeight="1">
      <c r="A29" s="201" t="s">
        <v>71</v>
      </c>
      <c r="B29" s="25"/>
      <c r="C29" s="26"/>
      <c r="D29" s="25"/>
      <c r="E29" s="25"/>
      <c r="F29" s="56">
        <f>SUM(B28:E28)</f>
        <v>0</v>
      </c>
      <c r="G29" s="14"/>
      <c r="H29" s="1"/>
      <c r="I29" s="1"/>
      <c r="J29" s="13"/>
      <c r="K29" s="14"/>
      <c r="L29" s="1"/>
      <c r="M29" s="13"/>
    </row>
    <row r="30" spans="1:20">
      <c r="A30" s="201" t="s">
        <v>72</v>
      </c>
      <c r="B30" s="25"/>
      <c r="C30" s="26"/>
      <c r="D30" s="25"/>
      <c r="E30" s="25"/>
      <c r="F30" s="56">
        <f>B28</f>
        <v>0</v>
      </c>
      <c r="G30" s="14"/>
      <c r="H30" s="1"/>
      <c r="I30" s="1"/>
      <c r="J30" s="13"/>
      <c r="K30" s="14"/>
      <c r="L30" s="1"/>
      <c r="M30" s="13"/>
    </row>
    <row r="31" spans="1:20" ht="15.75" customHeight="1">
      <c r="A31" s="202" t="s">
        <v>73</v>
      </c>
      <c r="B31" s="24"/>
      <c r="C31" s="24"/>
      <c r="D31" s="24"/>
      <c r="E31" s="25"/>
      <c r="F31" s="32" t="e">
        <f>B28/SUM(B28:E28)</f>
        <v>#DIV/0!</v>
      </c>
      <c r="G31" s="14"/>
      <c r="H31" s="22"/>
      <c r="I31" s="1"/>
      <c r="J31" s="13"/>
      <c r="K31" s="14"/>
      <c r="L31" s="1"/>
      <c r="M31" s="13"/>
    </row>
    <row r="32" spans="1:20" ht="15.75" customHeight="1">
      <c r="A32" s="14"/>
      <c r="B32" s="1"/>
      <c r="C32" s="1"/>
      <c r="D32" s="1"/>
      <c r="E32" s="1"/>
      <c r="F32" s="184" t="s">
        <v>45</v>
      </c>
      <c r="G32" s="14"/>
      <c r="H32" s="1"/>
      <c r="I32" s="1"/>
      <c r="J32" s="13"/>
      <c r="K32" s="14"/>
      <c r="L32" s="1"/>
      <c r="M32" s="13"/>
    </row>
    <row r="33" spans="1:13" ht="15.75" customHeight="1">
      <c r="A33" s="85"/>
      <c r="B33" s="16"/>
      <c r="C33" s="16"/>
      <c r="D33" s="16"/>
      <c r="E33" s="16"/>
      <c r="F33" s="82"/>
      <c r="G33" s="14"/>
      <c r="H33" s="1"/>
      <c r="I33" s="1"/>
      <c r="J33" s="13"/>
      <c r="K33" s="14"/>
      <c r="L33" s="1"/>
      <c r="M33" s="13"/>
    </row>
    <row r="34" spans="1:13" ht="58.5" customHeight="1">
      <c r="A34" s="182" t="s">
        <v>42</v>
      </c>
      <c r="B34" s="183" t="s">
        <v>43</v>
      </c>
      <c r="C34" s="256" t="s">
        <v>44</v>
      </c>
      <c r="D34" s="256"/>
      <c r="E34" s="183" t="s">
        <v>1</v>
      </c>
      <c r="F34" s="13"/>
      <c r="G34" s="14"/>
      <c r="H34" s="1"/>
      <c r="I34" s="1"/>
      <c r="J34" s="13"/>
      <c r="K34" s="14"/>
      <c r="L34" s="1"/>
      <c r="M34" s="13"/>
    </row>
    <row r="35" spans="1:13" ht="18" customHeight="1">
      <c r="A35" s="45"/>
      <c r="B35" s="119"/>
      <c r="C35" s="257"/>
      <c r="D35" s="257"/>
      <c r="E35" s="144"/>
      <c r="F35" s="13"/>
      <c r="G35" s="14"/>
      <c r="H35" s="1"/>
      <c r="I35" s="1"/>
      <c r="J35" s="13"/>
      <c r="K35" s="14"/>
      <c r="L35" s="1"/>
      <c r="M35" s="13"/>
    </row>
    <row r="36" spans="1:13" ht="14.25" customHeight="1">
      <c r="A36" s="45"/>
      <c r="B36" s="119"/>
      <c r="C36" s="257"/>
      <c r="D36" s="257"/>
      <c r="E36" s="144"/>
      <c r="F36" s="13"/>
      <c r="G36" s="14"/>
      <c r="H36" s="1"/>
      <c r="I36" s="1"/>
      <c r="J36" s="13"/>
      <c r="K36" s="14"/>
      <c r="L36" s="1"/>
      <c r="M36" s="13"/>
    </row>
    <row r="37" spans="1:13">
      <c r="A37" s="45"/>
      <c r="B37" s="119"/>
      <c r="C37" s="257"/>
      <c r="D37" s="257"/>
      <c r="E37" s="144"/>
      <c r="F37" s="13"/>
      <c r="G37" s="14"/>
      <c r="H37" s="1"/>
      <c r="I37" s="1"/>
      <c r="J37" s="13"/>
      <c r="K37" s="14"/>
      <c r="L37" s="1"/>
      <c r="M37" s="13"/>
    </row>
    <row r="38" spans="1:13" ht="14.1" customHeight="1">
      <c r="A38" s="185" t="s">
        <v>48</v>
      </c>
      <c r="B38" s="16"/>
      <c r="C38" s="16"/>
      <c r="D38" s="28"/>
      <c r="E38" s="82"/>
      <c r="F38" s="61">
        <f>SUM(B35:B37)</f>
        <v>0</v>
      </c>
      <c r="G38" s="83"/>
      <c r="H38" s="16"/>
      <c r="I38" s="16"/>
      <c r="J38" s="82"/>
      <c r="K38" s="85"/>
      <c r="L38" s="16"/>
      <c r="M38" s="82"/>
    </row>
    <row r="39" spans="1:13" ht="14.25" customHeight="1">
      <c r="A39" s="60"/>
      <c r="B39" s="60"/>
      <c r="C39" s="60"/>
      <c r="D39" s="60"/>
      <c r="E39" s="60"/>
      <c r="F39" s="52"/>
      <c r="G39" s="60"/>
      <c r="H39" s="29"/>
      <c r="I39" s="29"/>
      <c r="J39" s="29"/>
    </row>
    <row r="40" spans="1:13" ht="18.75">
      <c r="A40" s="186" t="s">
        <v>49</v>
      </c>
      <c r="B40" s="21"/>
      <c r="C40" s="21"/>
      <c r="D40" s="21"/>
      <c r="E40" s="21"/>
      <c r="F40" s="27"/>
      <c r="G40" s="6"/>
      <c r="H40" s="6"/>
      <c r="I40" s="6"/>
      <c r="J40" s="7"/>
    </row>
    <row r="41" spans="1:13" ht="14.25" customHeight="1">
      <c r="A41" s="15"/>
      <c r="B41" s="16"/>
      <c r="C41" s="16"/>
      <c r="D41" s="16"/>
      <c r="E41" s="16"/>
      <c r="F41" s="18"/>
      <c r="G41" s="18"/>
      <c r="H41" s="18"/>
      <c r="I41" s="18"/>
      <c r="J41" s="19"/>
    </row>
    <row r="42" spans="1:13" ht="12.75" customHeight="1">
      <c r="A42" s="64" t="s">
        <v>52</v>
      </c>
      <c r="B42" s="65"/>
      <c r="C42" s="65"/>
      <c r="D42" s="65"/>
      <c r="E42" s="65"/>
      <c r="F42" s="195" t="s">
        <v>60</v>
      </c>
      <c r="G42" s="240" t="s">
        <v>61</v>
      </c>
      <c r="H42" s="241"/>
      <c r="I42" s="258" t="s">
        <v>62</v>
      </c>
      <c r="J42" s="259"/>
    </row>
    <row r="43" spans="1:13" ht="14.25" customHeight="1">
      <c r="A43" s="69"/>
      <c r="B43" s="70"/>
      <c r="C43" s="70"/>
      <c r="D43" s="70"/>
      <c r="E43" s="70"/>
      <c r="F43" s="196" t="s">
        <v>13</v>
      </c>
      <c r="G43" s="174" t="s">
        <v>13</v>
      </c>
      <c r="H43" s="196" t="s">
        <v>2</v>
      </c>
      <c r="I43" s="174" t="s">
        <v>13</v>
      </c>
      <c r="J43" s="196" t="s">
        <v>2</v>
      </c>
    </row>
    <row r="44" spans="1:13" ht="29.25" customHeight="1">
      <c r="A44" s="187" t="s">
        <v>50</v>
      </c>
      <c r="B44" s="100"/>
      <c r="C44" s="71"/>
      <c r="D44" s="71"/>
      <c r="E44" s="71"/>
      <c r="F44" s="113">
        <f>H28</f>
        <v>0</v>
      </c>
      <c r="G44" s="113">
        <f>J28</f>
        <v>0</v>
      </c>
      <c r="H44" s="114" t="e">
        <f>G44/$F$52</f>
        <v>#DIV/0!</v>
      </c>
      <c r="I44" s="113">
        <f>H28-J28</f>
        <v>0</v>
      </c>
      <c r="J44" s="114" t="e">
        <f>I44/$F$52</f>
        <v>#DIV/0!</v>
      </c>
    </row>
    <row r="45" spans="1:13" ht="66.75" customHeight="1">
      <c r="A45" s="246" t="s">
        <v>51</v>
      </c>
      <c r="B45" s="247"/>
      <c r="C45" s="247"/>
      <c r="D45" s="247"/>
      <c r="E45" s="247"/>
      <c r="F45" s="115">
        <f>F52-F44</f>
        <v>0</v>
      </c>
      <c r="G45" s="115">
        <f>IF($B$46="à l'intérieur",F45-SUM(I48:I51),SUM(G48:G51))</f>
        <v>0</v>
      </c>
      <c r="H45" s="116" t="e">
        <f>G45/$F$52</f>
        <v>#DIV/0!</v>
      </c>
      <c r="I45" s="115">
        <f>IF($B$46="à l'extérieur",F45-SUM(G48:G51),SUM(I48:I51))</f>
        <v>0</v>
      </c>
      <c r="J45" s="117" t="e">
        <f>I45/$F$52</f>
        <v>#DIV/0!</v>
      </c>
    </row>
    <row r="46" spans="1:13" ht="14.25" customHeight="1">
      <c r="A46" s="188" t="s">
        <v>53</v>
      </c>
      <c r="B46" s="192" t="s">
        <v>56</v>
      </c>
      <c r="C46" s="248" t="s">
        <v>57</v>
      </c>
      <c r="D46" s="248"/>
      <c r="E46" s="90"/>
      <c r="F46" s="108"/>
      <c r="G46" s="109"/>
      <c r="H46" s="110"/>
      <c r="I46" s="111"/>
      <c r="J46" s="112"/>
    </row>
    <row r="47" spans="1:13" ht="14.25" customHeight="1">
      <c r="A47" s="189" t="str">
        <f>IF(B46="à l'intérieur","à déduire","peuvent être aditionnés")</f>
        <v>à déduire</v>
      </c>
      <c r="B47" s="90"/>
      <c r="C47" s="90"/>
      <c r="D47" s="90"/>
      <c r="E47" s="90"/>
      <c r="F47" s="108"/>
      <c r="G47" s="109"/>
      <c r="H47" s="110"/>
      <c r="I47" s="111"/>
      <c r="J47" s="112"/>
    </row>
    <row r="48" spans="1:13" ht="14.25" customHeight="1">
      <c r="A48" s="190" t="s">
        <v>54</v>
      </c>
      <c r="B48" s="193" t="str">
        <f>IF($B$46="à l'intérieur", "à l'extérieur","à l'intérieur")</f>
        <v>à l'extérieur</v>
      </c>
      <c r="C48" s="104"/>
      <c r="D48" s="104"/>
      <c r="E48" s="104"/>
      <c r="F48" s="106"/>
      <c r="G48" s="101">
        <f>IF($B$46="à l'intérieur",0,F48)</f>
        <v>0</v>
      </c>
      <c r="H48" s="102">
        <f>IF(B46="ausserhalb",G48/$F$52,0)</f>
        <v>0</v>
      </c>
      <c r="I48" s="103">
        <f>IF($B$46="à l'intérieur",F48,0)</f>
        <v>0</v>
      </c>
      <c r="J48" s="102" t="e">
        <f>I48/$F$52</f>
        <v>#DIV/0!</v>
      </c>
    </row>
    <row r="49" spans="1:14" ht="14.25" customHeight="1">
      <c r="A49" s="190" t="s">
        <v>54</v>
      </c>
      <c r="B49" s="193" t="str">
        <f t="shared" ref="B49:B51" si="4">IF($B$46="à l'intérieur", "à l'extérieur","à l'intérieur")</f>
        <v>à l'extérieur</v>
      </c>
      <c r="C49" s="75"/>
      <c r="D49" s="75"/>
      <c r="E49" s="75"/>
      <c r="F49" s="107"/>
      <c r="G49" s="101">
        <f t="shared" ref="G49" si="5">IF($B$46="à l'intérieur",0,F49)</f>
        <v>0</v>
      </c>
      <c r="H49" s="102">
        <f>IF(B46="ausserhalb",G49/$F$52,0)</f>
        <v>0</v>
      </c>
      <c r="I49" s="103">
        <f>IF($B$46="à l'intérieur",F49,0)</f>
        <v>0</v>
      </c>
      <c r="J49" s="102" t="e">
        <f>I49/$F$52</f>
        <v>#DIV/0!</v>
      </c>
    </row>
    <row r="50" spans="1:14" ht="14.25" customHeight="1">
      <c r="A50" s="190" t="s">
        <v>54</v>
      </c>
      <c r="B50" s="193" t="str">
        <f t="shared" si="4"/>
        <v>à l'extérieur</v>
      </c>
      <c r="C50" s="75"/>
      <c r="D50" s="75"/>
      <c r="E50" s="75"/>
      <c r="F50" s="107">
        <v>0</v>
      </c>
      <c r="G50" s="101">
        <f>IF($B$46="à l'intérieur",0,F50)</f>
        <v>0</v>
      </c>
      <c r="H50" s="102">
        <f>IF(B46="ausserhalb",G50/$F$52,0)</f>
        <v>0</v>
      </c>
      <c r="I50" s="103">
        <f t="shared" ref="I50:I51" si="6">IF($B$46="à l'intérieur",F50,0)</f>
        <v>0</v>
      </c>
      <c r="J50" s="102" t="e">
        <f>I50/$F$52</f>
        <v>#DIV/0!</v>
      </c>
    </row>
    <row r="51" spans="1:14" ht="14.25" customHeight="1">
      <c r="A51" s="191" t="s">
        <v>55</v>
      </c>
      <c r="B51" s="193" t="str">
        <f t="shared" si="4"/>
        <v>à l'extérieur</v>
      </c>
      <c r="C51" s="75"/>
      <c r="D51" s="75"/>
      <c r="E51" s="75"/>
      <c r="F51" s="107">
        <v>0</v>
      </c>
      <c r="G51" s="101">
        <f>IF($B$46="à l'intérieur",0,F51)</f>
        <v>0</v>
      </c>
      <c r="H51" s="105">
        <f>IF(B46="ausserhalb",G51/$F$52,0)</f>
        <v>0</v>
      </c>
      <c r="I51" s="103">
        <f t="shared" si="6"/>
        <v>0</v>
      </c>
      <c r="J51" s="105" t="e">
        <f>I51/$F$52</f>
        <v>#DIV/0!</v>
      </c>
      <c r="K51" s="72"/>
      <c r="L51" s="73"/>
      <c r="M51" s="73"/>
    </row>
    <row r="52" spans="1:14" ht="14.25" customHeight="1">
      <c r="A52" s="197" t="s">
        <v>63</v>
      </c>
      <c r="B52" s="74"/>
      <c r="C52" s="74"/>
      <c r="D52" s="74"/>
      <c r="E52" s="74"/>
      <c r="F52" s="66">
        <f>B7*L7</f>
        <v>0</v>
      </c>
      <c r="G52" s="67">
        <f>SUM(G44:G45)</f>
        <v>0</v>
      </c>
      <c r="H52" s="68" t="e">
        <f>G52/$F$52</f>
        <v>#DIV/0!</v>
      </c>
      <c r="I52" s="67">
        <f>SUM(I44:I45)</f>
        <v>0</v>
      </c>
      <c r="J52" s="68" t="e">
        <f>I52/$F$52</f>
        <v>#DIV/0!</v>
      </c>
      <c r="K52" s="72"/>
      <c r="L52" s="73"/>
      <c r="M52" s="73"/>
    </row>
    <row r="53" spans="1:14" ht="14.25" customHeight="1">
      <c r="A53" s="60"/>
      <c r="B53" s="60"/>
      <c r="C53" s="60"/>
      <c r="D53" s="60"/>
      <c r="E53" s="60"/>
      <c r="F53" s="52"/>
      <c r="G53" s="60"/>
      <c r="H53" s="194" t="s">
        <v>59</v>
      </c>
      <c r="I53" s="29"/>
      <c r="J53" s="29"/>
      <c r="K53" s="29"/>
      <c r="L53" s="29"/>
      <c r="M53" s="29"/>
    </row>
    <row r="54" spans="1:14" s="30" customFormat="1" ht="16.5" customHeight="1">
      <c r="A54" s="198" t="s">
        <v>64</v>
      </c>
      <c r="D54" s="123"/>
      <c r="E54" s="123"/>
    </row>
    <row r="55" spans="1:14" s="30" customFormat="1" ht="84.75" customHeight="1">
      <c r="A55" s="249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1"/>
    </row>
    <row r="56" spans="1:14" s="30" customFormat="1">
      <c r="A56" s="49"/>
      <c r="B56" s="36"/>
      <c r="C56" s="36"/>
      <c r="D56" s="37"/>
      <c r="E56" s="37"/>
      <c r="F56" s="36"/>
      <c r="G56" s="36"/>
      <c r="H56" s="36"/>
      <c r="I56" s="36"/>
      <c r="J56" s="36"/>
      <c r="K56" s="36"/>
      <c r="L56" s="36"/>
      <c r="M56" s="36"/>
      <c r="N56" s="120"/>
    </row>
    <row r="57" spans="1:14" s="30" customFormat="1">
      <c r="A57" s="210" t="s">
        <v>102</v>
      </c>
      <c r="B57" s="211"/>
      <c r="C57" s="211"/>
      <c r="D57" s="37"/>
      <c r="E57" s="37"/>
      <c r="F57" s="36"/>
      <c r="G57" s="36"/>
      <c r="H57" s="36"/>
      <c r="I57" s="36"/>
      <c r="J57" s="36"/>
      <c r="K57" s="36"/>
      <c r="L57" s="36"/>
      <c r="M57" s="36"/>
      <c r="N57" s="120"/>
    </row>
    <row r="58" spans="1:14" s="30" customFormat="1">
      <c r="A58" s="212"/>
      <c r="B58" s="213"/>
      <c r="C58" s="213"/>
      <c r="D58" s="37"/>
      <c r="E58" s="37"/>
      <c r="F58" s="36"/>
      <c r="G58" s="36"/>
      <c r="H58" s="36"/>
      <c r="I58" s="36"/>
      <c r="J58" s="36"/>
      <c r="K58" s="36"/>
      <c r="L58" s="36"/>
      <c r="M58" s="36"/>
      <c r="N58" s="120"/>
    </row>
    <row r="59" spans="1:14" s="30" customFormat="1">
      <c r="A59" s="212"/>
      <c r="B59" s="213"/>
      <c r="C59" s="213"/>
      <c r="D59" s="37"/>
      <c r="E59" s="37"/>
      <c r="F59" s="36"/>
      <c r="G59" s="36"/>
      <c r="H59" s="36"/>
      <c r="I59" s="36"/>
      <c r="J59" s="36"/>
      <c r="K59" s="36"/>
      <c r="L59" s="36"/>
      <c r="M59" s="36"/>
      <c r="N59" s="120"/>
    </row>
    <row r="60" spans="1:14" s="30" customFormat="1">
      <c r="A60" s="214"/>
      <c r="B60" s="211"/>
      <c r="C60" s="211"/>
      <c r="D60" s="37"/>
      <c r="E60" s="37"/>
      <c r="F60" s="36"/>
      <c r="G60" s="36"/>
      <c r="H60" s="36"/>
      <c r="I60" s="36"/>
      <c r="J60" s="36"/>
      <c r="K60" s="36"/>
      <c r="L60" s="36"/>
      <c r="M60" s="36"/>
      <c r="N60" s="120"/>
    </row>
    <row r="61" spans="1:14" s="30" customFormat="1">
      <c r="A61" s="215" t="s">
        <v>103</v>
      </c>
      <c r="B61" s="216"/>
      <c r="C61" s="217"/>
      <c r="D61" s="37"/>
      <c r="E61" s="37"/>
      <c r="F61" s="36"/>
      <c r="G61" s="36"/>
      <c r="H61" s="36"/>
      <c r="I61" s="36"/>
      <c r="J61" s="36"/>
      <c r="K61" s="36"/>
      <c r="L61" s="36"/>
      <c r="M61" s="36"/>
      <c r="N61" s="120"/>
    </row>
    <row r="62" spans="1:14" s="30" customFormat="1">
      <c r="A62" s="218"/>
      <c r="B62" s="219"/>
      <c r="C62" s="219"/>
      <c r="D62" s="37"/>
      <c r="E62" s="37"/>
      <c r="F62" s="36"/>
      <c r="G62" s="36"/>
      <c r="H62" s="36"/>
      <c r="I62" s="36"/>
      <c r="J62" s="36"/>
      <c r="K62" s="36"/>
      <c r="L62" s="36"/>
      <c r="M62" s="36"/>
      <c r="N62" s="120"/>
    </row>
    <row r="63" spans="1:14" s="30" customFormat="1">
      <c r="A63" s="220" t="s">
        <v>104</v>
      </c>
      <c r="B63" s="221"/>
      <c r="C63" s="219" t="s">
        <v>105</v>
      </c>
      <c r="D63" s="37"/>
      <c r="E63" s="37"/>
      <c r="F63" s="36"/>
      <c r="G63" s="36"/>
      <c r="H63" s="36"/>
      <c r="I63" s="36"/>
      <c r="J63" s="36"/>
      <c r="K63" s="36"/>
      <c r="L63" s="36"/>
      <c r="M63" s="36"/>
      <c r="N63" s="120"/>
    </row>
    <row r="64" spans="1:14" s="30" customFormat="1">
      <c r="A64" s="222"/>
      <c r="B64" s="211"/>
      <c r="C64" s="212"/>
      <c r="D64" s="223"/>
      <c r="E64" s="223"/>
      <c r="F64" s="36"/>
      <c r="G64" s="36"/>
      <c r="H64" s="36"/>
      <c r="I64" s="36"/>
      <c r="J64" s="36"/>
      <c r="K64" s="36"/>
      <c r="L64" s="36"/>
      <c r="M64" s="36"/>
      <c r="N64" s="120"/>
    </row>
    <row r="65" spans="1:14" s="30" customFormat="1">
      <c r="A65" s="210" t="s">
        <v>106</v>
      </c>
      <c r="B65" s="36"/>
      <c r="C65" s="36"/>
      <c r="D65" s="37"/>
      <c r="E65" s="37"/>
      <c r="F65" s="36"/>
      <c r="G65" s="36"/>
      <c r="H65" s="36"/>
      <c r="I65" s="36"/>
      <c r="J65" s="36"/>
      <c r="K65" s="36"/>
      <c r="L65" s="36"/>
      <c r="M65" s="36"/>
      <c r="N65" s="120"/>
    </row>
    <row r="66" spans="1:14" s="30" customFormat="1">
      <c r="A66" s="48" t="s">
        <v>107</v>
      </c>
      <c r="B66" s="33"/>
      <c r="C66" s="33"/>
      <c r="D66" s="34"/>
      <c r="E66" s="34"/>
      <c r="F66" s="33"/>
      <c r="G66" s="33"/>
      <c r="H66" s="33"/>
      <c r="I66" s="33"/>
      <c r="J66" s="33"/>
      <c r="K66" s="33"/>
      <c r="L66" s="33"/>
      <c r="M66" s="35" t="s">
        <v>108</v>
      </c>
    </row>
    <row r="67" spans="1:14" s="30" customFormat="1">
      <c r="A67" s="49"/>
      <c r="B67" s="36"/>
      <c r="C67" s="36"/>
      <c r="D67" s="37"/>
      <c r="E67" s="37"/>
      <c r="F67" s="36"/>
      <c r="G67" s="36"/>
      <c r="H67" s="36"/>
      <c r="I67" s="36"/>
      <c r="J67" s="36"/>
      <c r="K67" s="36"/>
      <c r="L67" s="36"/>
      <c r="M67" s="38"/>
    </row>
    <row r="68" spans="1:14" s="30" customFormat="1">
      <c r="A68" s="49"/>
      <c r="B68" s="36"/>
      <c r="C68" s="36"/>
      <c r="D68" s="37"/>
      <c r="E68" s="37"/>
      <c r="F68" s="36"/>
      <c r="G68" s="36"/>
      <c r="H68" s="36"/>
      <c r="I68" s="36"/>
      <c r="J68" s="36"/>
      <c r="K68" s="36"/>
      <c r="L68" s="36"/>
      <c r="M68" s="38"/>
    </row>
    <row r="69" spans="1:14" s="30" customFormat="1">
      <c r="A69" s="50"/>
      <c r="B69" s="39"/>
      <c r="C69" s="39"/>
      <c r="D69" s="40"/>
      <c r="E69" s="40"/>
      <c r="F69" s="39"/>
      <c r="G69" s="39"/>
      <c r="H69" s="39"/>
      <c r="I69" s="39"/>
      <c r="J69" s="39"/>
      <c r="K69" s="39"/>
      <c r="L69" s="39"/>
      <c r="M69" s="41"/>
    </row>
    <row r="70" spans="1:14" s="30" customFormat="1" ht="13.5" thickBot="1">
      <c r="A70" s="124"/>
      <c r="B70" s="125"/>
      <c r="C70" s="125"/>
      <c r="D70" s="126"/>
      <c r="E70" s="126"/>
      <c r="F70" s="125"/>
      <c r="G70" s="125"/>
      <c r="H70" s="125"/>
      <c r="I70" s="125"/>
      <c r="J70" s="125"/>
      <c r="K70" s="125"/>
      <c r="L70" s="125"/>
      <c r="M70" s="127"/>
    </row>
    <row r="71" spans="1:14" ht="13.5" hidden="1" thickBot="1"/>
    <row r="72" spans="1:14" ht="13.5" hidden="1" thickBot="1">
      <c r="A72" s="3" t="s">
        <v>0</v>
      </c>
    </row>
    <row r="73" spans="1:14" ht="13.5" hidden="1" thickBot="1">
      <c r="A73" s="3" t="s">
        <v>10</v>
      </c>
    </row>
    <row r="74" spans="1:14" ht="13.5" hidden="1" thickBot="1">
      <c r="A74" s="3" t="s">
        <v>11</v>
      </c>
    </row>
    <row r="75" spans="1:14" ht="13.5" hidden="1" thickBot="1">
      <c r="A75" s="51" t="s">
        <v>14</v>
      </c>
    </row>
    <row r="76" spans="1:14" ht="13.5" hidden="1" thickBot="1">
      <c r="A76" s="3" t="s">
        <v>5</v>
      </c>
    </row>
    <row r="77" spans="1:14" ht="13.5" hidden="1" thickBot="1">
      <c r="A77" s="3" t="s">
        <v>4</v>
      </c>
    </row>
    <row r="78" spans="1:14" ht="13.5" hidden="1" thickBot="1">
      <c r="A78" s="3" t="s">
        <v>3</v>
      </c>
    </row>
    <row r="79" spans="1:14" ht="13.5" hidden="1" thickBot="1">
      <c r="A79" s="3" t="s">
        <v>6</v>
      </c>
    </row>
    <row r="80" spans="1:14" ht="13.5" hidden="1" thickBot="1">
      <c r="A80" s="3" t="s">
        <v>7</v>
      </c>
    </row>
    <row r="81" spans="1:11" ht="13.5" hidden="1" thickBot="1">
      <c r="A81" s="3" t="s">
        <v>8</v>
      </c>
    </row>
    <row r="82" spans="1:11" ht="13.5" hidden="1" thickBot="1">
      <c r="A82" s="3" t="s">
        <v>9</v>
      </c>
    </row>
    <row r="83" spans="1:11" ht="13.5" hidden="1" thickBot="1">
      <c r="A83" s="3" t="s">
        <v>15</v>
      </c>
    </row>
    <row r="84" spans="1:11" ht="12.75" customHeight="1">
      <c r="A84" s="252" t="s">
        <v>101</v>
      </c>
      <c r="B84" s="253"/>
      <c r="C84" s="253"/>
      <c r="D84" s="253"/>
      <c r="E84" s="253"/>
      <c r="F84" s="137"/>
      <c r="G84" s="137"/>
      <c r="H84" s="137"/>
      <c r="I84" s="137"/>
      <c r="J84" s="137"/>
      <c r="K84" s="138"/>
    </row>
    <row r="85" spans="1:11" ht="9.75" customHeight="1">
      <c r="A85" s="254"/>
      <c r="B85" s="255"/>
      <c r="C85" s="255"/>
      <c r="D85" s="255"/>
      <c r="E85" s="255"/>
      <c r="F85" s="140"/>
      <c r="G85" s="140"/>
      <c r="H85" s="140"/>
      <c r="I85" s="140"/>
      <c r="J85" s="140"/>
      <c r="K85" s="141"/>
    </row>
    <row r="86" spans="1:11" ht="12.75" customHeight="1">
      <c r="A86" s="139"/>
      <c r="B86" s="207" t="s">
        <v>96</v>
      </c>
      <c r="C86" s="208"/>
      <c r="D86" s="207" t="s">
        <v>97</v>
      </c>
      <c r="E86" s="208"/>
      <c r="F86" s="207" t="s">
        <v>99</v>
      </c>
      <c r="G86" s="208"/>
      <c r="H86" s="207" t="s">
        <v>98</v>
      </c>
      <c r="I86" s="140"/>
      <c r="J86" s="207" t="s">
        <v>100</v>
      </c>
      <c r="K86" s="141"/>
    </row>
    <row r="87" spans="1:11" ht="12.75" customHeight="1">
      <c r="A87" s="139"/>
      <c r="B87" s="203"/>
      <c r="C87" s="209"/>
      <c r="D87" s="203"/>
      <c r="E87" s="208"/>
      <c r="F87" s="203"/>
      <c r="G87" s="208"/>
      <c r="H87" s="203"/>
      <c r="I87" s="140"/>
      <c r="J87" s="203"/>
      <c r="K87" s="141"/>
    </row>
    <row r="88" spans="1:11" ht="12.75" customHeight="1">
      <c r="A88" s="139"/>
      <c r="B88" s="151" t="s">
        <v>95</v>
      </c>
      <c r="C88" s="140"/>
      <c r="D88" s="151" t="s">
        <v>95</v>
      </c>
      <c r="E88" s="140"/>
      <c r="F88" s="151" t="s">
        <v>95</v>
      </c>
      <c r="G88" s="140"/>
      <c r="H88" s="151" t="s">
        <v>95</v>
      </c>
      <c r="I88" s="140"/>
      <c r="J88" s="151" t="s">
        <v>95</v>
      </c>
      <c r="K88" s="141"/>
    </row>
    <row r="89" spans="1:11" ht="12.75" customHeight="1">
      <c r="A89" s="121"/>
      <c r="B89" s="152" t="s">
        <v>94</v>
      </c>
      <c r="C89" s="93"/>
      <c r="D89" s="152" t="s">
        <v>109</v>
      </c>
      <c r="E89" s="1"/>
      <c r="F89" s="152" t="s">
        <v>109</v>
      </c>
      <c r="G89" s="1"/>
      <c r="H89" s="152" t="s">
        <v>109</v>
      </c>
      <c r="I89" s="1"/>
      <c r="J89" s="152" t="s">
        <v>110</v>
      </c>
      <c r="K89" s="94"/>
    </row>
    <row r="90" spans="1:11" ht="12.75" customHeight="1">
      <c r="A90" s="76"/>
      <c r="B90" s="77"/>
      <c r="C90" s="77"/>
      <c r="D90" s="1"/>
      <c r="E90" s="1"/>
      <c r="F90" s="1"/>
      <c r="G90" s="1"/>
      <c r="H90" s="1"/>
      <c r="I90" s="1"/>
      <c r="J90" s="1"/>
      <c r="K90" s="94"/>
    </row>
    <row r="91" spans="1:11" ht="17.25" customHeight="1">
      <c r="A91" s="206" t="s">
        <v>93</v>
      </c>
      <c r="B91" s="128"/>
      <c r="C91" s="128"/>
      <c r="D91" s="25"/>
      <c r="E91" s="21"/>
      <c r="F91" s="25"/>
      <c r="G91" s="21"/>
      <c r="H91" s="25"/>
      <c r="I91" s="21"/>
      <c r="J91" s="25"/>
      <c r="K91" s="95"/>
    </row>
    <row r="92" spans="1:11" ht="15">
      <c r="A92" s="204" t="s">
        <v>91</v>
      </c>
      <c r="B92" s="159" t="s">
        <v>56</v>
      </c>
      <c r="C92" s="129">
        <f>IF(feuille_de_calcul_f!B$89="porc",51%,IF(feuille_de_calcul_f!B$89="boeuf",57%,IF(feuille_de_calcul_f!B$89="veau",67%,IF(feuille_de_calcul_f!B$89="agneau",60%,IF(feuille_de_calcul_f!B$89="volaille",40%,0%)))))</f>
        <v>0.67</v>
      </c>
      <c r="D92" s="159" t="s">
        <v>56</v>
      </c>
      <c r="E92" s="129">
        <f>IF(feuille_de_calcul_f!D$89="porc",51%,IF(feuille_de_calcul_f!D$89="boeuf",57%,IF(feuille_de_calcul_f!D$89="veau",67%,IF(feuille_de_calcul_f!D$89="Lamm",60%,IF(feuille_de_calcul_f!D$89="volaille",40%,0%)))))</f>
        <v>0.51</v>
      </c>
      <c r="F92" s="159" t="s">
        <v>56</v>
      </c>
      <c r="G92" s="129">
        <f>IF(feuille_de_calcul_f!F$89="porc",51%,IF(feuille_de_calcul_f!F$89="boeuf",57%,IF(feuille_de_calcul_f!F$89="veau",67%,IF(feuille_de_calcul_f!F$89="Lamm",60%,IF(feuille_de_calcul_f!F$89="volaille",40%,0%)))))</f>
        <v>0.51</v>
      </c>
      <c r="H92" s="159" t="s">
        <v>56</v>
      </c>
      <c r="I92" s="129">
        <f>IF(feuille_de_calcul_f!H$89="porc",51%,IF(feuille_de_calcul_f!H$89="boeuf",57%,IF(feuille_de_calcul_f!H$89="veau",67%,IF(feuille_de_calcul_f!H$89="Lamm",60%,IF(feuille_de_calcul_f!H$89="volaille",40%,0%)))))</f>
        <v>0.51</v>
      </c>
      <c r="J92" s="159" t="s">
        <v>56</v>
      </c>
      <c r="K92" s="130">
        <f>IF(feuille_de_calcul_f!J$89="porc",51%,IF(feuille_de_calcul_f!J$89="boeuf",57%,IF(feuille_de_calcul_f!J$89="veau",67%,IF(feuille_de_calcul_f!J$89="Lamm",60%,IF(feuille_de_calcul_f!J$89="volaille",40%,0%)))))</f>
        <v>0.4</v>
      </c>
    </row>
    <row r="93" spans="1:11" ht="15">
      <c r="A93" s="204" t="s">
        <v>90</v>
      </c>
      <c r="B93" s="159" t="s">
        <v>56</v>
      </c>
      <c r="C93" s="129">
        <f>IF(feuille_de_calcul_f!B$89="porc",12%,IF(feuille_de_calcul_f!B$89="boeuf",6%,IF(feuille_de_calcul_f!B$89="veau",6%,IF(feuille_de_calcul_f!B$89="Lamm",8%,0%))))</f>
        <v>0.06</v>
      </c>
      <c r="D93" s="159" t="s">
        <v>83</v>
      </c>
      <c r="E93" s="129">
        <f>IF(feuille_de_calcul_f!D$89="porc",12%,IF(feuille_de_calcul_f!D$89="boeuf",6%,IF(feuille_de_calcul_f!D$89="veau",6%,IF(feuille_de_calcul_f!D$89="Lamm",8%,0%))))</f>
        <v>0.12</v>
      </c>
      <c r="F93" s="159" t="s">
        <v>83</v>
      </c>
      <c r="G93" s="129">
        <f>IF(feuille_de_calcul_f!F$89="porc",12%,IF(feuille_de_calcul_f!F$89="boeuf",6%,IF(feuille_de_calcul_f!F$89="veau",6%,IF(feuille_de_calcul_f!F$89="Lamm",8%,0%))))</f>
        <v>0.12</v>
      </c>
      <c r="H93" s="159" t="s">
        <v>83</v>
      </c>
      <c r="I93" s="129">
        <f>IF(feuille_de_calcul_f!H$89="porc",12%,IF(feuille_de_calcul_f!H$89="boeuf",6%,IF(feuille_de_calcul_f!H$89="veau",6%,IF(feuille_de_calcul_f!H$89="Lamm",8%,0%))))</f>
        <v>0.12</v>
      </c>
      <c r="J93" s="159" t="s">
        <v>83</v>
      </c>
      <c r="K93" s="130">
        <f>IF(feuille_de_calcul_f!J$89="porc",12%,IF(feuille_de_calcul_f!J$89="boeuf",6%,IF(feuille_de_calcul_f!J$89="veau",6%,IF(feuille_de_calcul_f!J$89="Lamm",8%,0%))))</f>
        <v>0</v>
      </c>
    </row>
    <row r="94" spans="1:11" ht="15">
      <c r="A94" s="204" t="s">
        <v>89</v>
      </c>
      <c r="B94" s="159" t="s">
        <v>56</v>
      </c>
      <c r="C94" s="129">
        <f>IF(feuille_de_calcul_f!B$89="porc",15%,IF(feuille_de_calcul_f!B$89="boeuf",16%,IF(feuille_de_calcul_f!B$89="veau",13%,IF(feuille_de_calcul_f!B$89="Lamm",14%,0%))))</f>
        <v>0.13</v>
      </c>
      <c r="D94" s="159" t="s">
        <v>83</v>
      </c>
      <c r="E94" s="129">
        <f>IF(feuille_de_calcul_f!D$89="porc",15%,IF(feuille_de_calcul_f!D$89="boeuf",16%,IF(feuille_de_calcul_f!D$89="veau",13%,IF(feuille_de_calcul_f!D$89="Lamm",14%,0%))))</f>
        <v>0.15</v>
      </c>
      <c r="F94" s="159" t="s">
        <v>83</v>
      </c>
      <c r="G94" s="129">
        <f>IF(feuille_de_calcul_f!F$89="porc",15%,IF(feuille_de_calcul_f!F$89="boeuf",16%,IF(feuille_de_calcul_f!F$89="veau",13%,IF(feuille_de_calcul_f!F$89="Lamm",14%,0%))))</f>
        <v>0.15</v>
      </c>
      <c r="H94" s="159" t="s">
        <v>83</v>
      </c>
      <c r="I94" s="129">
        <f>IF(feuille_de_calcul_f!H$89="porc",15%,IF(feuille_de_calcul_f!H$89="boeuf",16%,IF(feuille_de_calcul_f!H$89="veau",13%,IF(feuille_de_calcul_f!H$89="Lamm",14%,0%))))</f>
        <v>0.15</v>
      </c>
      <c r="J94" s="159" t="s">
        <v>83</v>
      </c>
      <c r="K94" s="130">
        <f>IF(feuille_de_calcul_f!J$89="porc",15%,IF(feuille_de_calcul_f!J$89="boeuf",16%,IF(feuille_de_calcul_f!J$89="veau",13%,IF(feuille_de_calcul_f!J$89="Lamm",14%,0%))))</f>
        <v>0</v>
      </c>
    </row>
    <row r="95" spans="1:11" ht="15">
      <c r="A95" s="204" t="s">
        <v>88</v>
      </c>
      <c r="B95" s="159" t="s">
        <v>56</v>
      </c>
      <c r="C95" s="129">
        <f>IF(feuille_de_calcul_f!B$89="porc",13%,IF(feuille_de_calcul_f!B$89="boeuf",8%,IF(feuille_de_calcul_f!B$89="veau",5%,IF(feuille_de_calcul_f!B$89="Lamm",7%,0%))))</f>
        <v>0.05</v>
      </c>
      <c r="D95" s="159" t="s">
        <v>56</v>
      </c>
      <c r="E95" s="129">
        <f>IF(feuille_de_calcul_f!D$89="porc",13%,IF(feuille_de_calcul_f!D$89="boeuf",8%,IF(feuille_de_calcul_f!D$89="veau",5%,IF(feuille_de_calcul_f!D$89="Lamm",7%,0%))))</f>
        <v>0.13</v>
      </c>
      <c r="F95" s="159" t="s">
        <v>56</v>
      </c>
      <c r="G95" s="129">
        <f>IF(feuille_de_calcul_f!F$89="porc",13%,IF(feuille_de_calcul_f!F$89="boeuf",8%,IF(feuille_de_calcul_f!F$89="veau",5%,IF(feuille_de_calcul_f!F$89="Lamm",7%,0%))))</f>
        <v>0.13</v>
      </c>
      <c r="H95" s="159" t="s">
        <v>56</v>
      </c>
      <c r="I95" s="129">
        <f>IF(feuille_de_calcul_f!H$89="porc",13%,IF(feuille_de_calcul_f!H$89="boeuf",8%,IF(feuille_de_calcul_f!H$89="veau",5%,IF(feuille_de_calcul_f!H$89="Lamm",7%,0%))))</f>
        <v>0.13</v>
      </c>
      <c r="J95" s="159" t="s">
        <v>56</v>
      </c>
      <c r="K95" s="130">
        <f>IF(feuille_de_calcul_f!J$89="porc",13%,IF(feuille_de_calcul_f!J$89="boeuf",8%,IF(feuille_de_calcul_f!J$89="veau",5%,IF(feuille_de_calcul_f!J$89="Lamm",7%,0%))))</f>
        <v>0</v>
      </c>
    </row>
    <row r="96" spans="1:11" ht="15">
      <c r="A96" s="204" t="s">
        <v>87</v>
      </c>
      <c r="B96" s="159" t="s">
        <v>56</v>
      </c>
      <c r="C96" s="129">
        <f>IF(feuille_de_calcul_f!B$89="porc",9%,IF(feuille_de_calcul_f!B$89="boeuf",13%,IF(feuille_de_calcul_f!B$89="veau",9%,IF(feuille_de_calcul_f!B$89="Lamm",11%,0%))))</f>
        <v>0.09</v>
      </c>
      <c r="D96" s="159" t="s">
        <v>56</v>
      </c>
      <c r="E96" s="129">
        <f>IF(feuille_de_calcul_f!D$89="porc",9%,IF(feuille_de_calcul_f!D$89="boeuf",13%,IF(feuille_de_calcul_f!D$89="veau",9%,IF(feuille_de_calcul_f!D$89="Lamm",11%,0%))))</f>
        <v>0.09</v>
      </c>
      <c r="F96" s="159" t="s">
        <v>56</v>
      </c>
      <c r="G96" s="129">
        <f>IF(feuille_de_calcul_f!F$89="porc",9%,IF(feuille_de_calcul_f!F$89="boeuf",13%,IF(feuille_de_calcul_f!F$89="veau",9%,IF(feuille_de_calcul_f!F$89="Lamm",11%,0%))))</f>
        <v>0.09</v>
      </c>
      <c r="H96" s="159" t="s">
        <v>56</v>
      </c>
      <c r="I96" s="129">
        <f>IF(feuille_de_calcul_f!H$89="porc",9%,IF(feuille_de_calcul_f!H$89="boeuf",13%,IF(feuille_de_calcul_f!H$89="veau",9%,IF(feuille_de_calcul_f!H$89="Lamm",11%,0%))))</f>
        <v>0.09</v>
      </c>
      <c r="J96" s="159" t="s">
        <v>56</v>
      </c>
      <c r="K96" s="130">
        <f>IF(feuille_de_calcul_f!J$89="porc",9%,IF(feuille_de_calcul_f!J$89="boeuf",13%,IF(feuille_de_calcul_f!J$89="veau",9%,IF(feuille_de_calcul_f!J$89="Lamm",11%,0%))))</f>
        <v>0</v>
      </c>
    </row>
    <row r="97" spans="1:11" ht="15">
      <c r="A97" s="205" t="s">
        <v>92</v>
      </c>
      <c r="B97" s="89"/>
      <c r="C97" s="92">
        <f>SUMIF(B92:B96,"à l'intérieur",C92:C96)</f>
        <v>1</v>
      </c>
      <c r="D97" s="91"/>
      <c r="E97" s="92">
        <f>SUMIF(D92:D96,"à l'intérieur",E92:E96)</f>
        <v>0.73</v>
      </c>
      <c r="F97" s="91"/>
      <c r="G97" s="92">
        <f>SUMIF(F92:F96,"à l'intérieur",G92:G96)</f>
        <v>0.73</v>
      </c>
      <c r="H97" s="91"/>
      <c r="I97" s="92">
        <f>SUMIF(H92:H96,"à l'intérieur",I92:I96)</f>
        <v>0.73</v>
      </c>
      <c r="J97" s="91"/>
      <c r="K97" s="96">
        <f>SUMIF(J92:J96,"à l'intérieur",K92:K96)</f>
        <v>0.4</v>
      </c>
    </row>
    <row r="98" spans="1:11" ht="13.5" thickBot="1">
      <c r="A98" s="78"/>
      <c r="B98" s="79"/>
      <c r="C98" s="79"/>
      <c r="D98" s="97"/>
      <c r="E98" s="97"/>
      <c r="F98" s="97"/>
      <c r="G98" s="97"/>
      <c r="H98" s="97"/>
      <c r="I98" s="97"/>
      <c r="J98" s="97"/>
      <c r="K98" s="98"/>
    </row>
  </sheetData>
  <sheetProtection algorithmName="SHA-512" hashValue="BSDcVGfrRJbdjS4PVfefv2pVnfqm9aHQ2f76TfBHMsKRH2s5JhIAt90wevBjK9leUoO7KDjVjAziP4o5ApDacw==" saltValue="+3wo1U3WU87YgFbeR3O8hg==" spinCount="100000" sheet="1" formatCells="0" formatColumns="0" formatRows="0" insertColumns="0" insertRows="0" insertHyperlinks="0" deleteColumns="0" deleteRows="0" sort="0" autoFilter="0" pivotTables="0"/>
  <dataConsolidate function="count">
    <dataRefs count="1">
      <dataRef ref="U7" sheet="Rezeptur_Wertschöpfung_f" r:id="rId1"/>
    </dataRefs>
  </dataConsolidate>
  <mergeCells count="28">
    <mergeCell ref="A45:E45"/>
    <mergeCell ref="C46:D46"/>
    <mergeCell ref="A55:M55"/>
    <mergeCell ref="A84:E85"/>
    <mergeCell ref="C34:D34"/>
    <mergeCell ref="C35:D35"/>
    <mergeCell ref="C36:D36"/>
    <mergeCell ref="C37:D37"/>
    <mergeCell ref="G42:H42"/>
    <mergeCell ref="I42:J42"/>
    <mergeCell ref="K27:L27"/>
    <mergeCell ref="I12:J12"/>
    <mergeCell ref="K12:L13"/>
    <mergeCell ref="K14:L14"/>
    <mergeCell ref="K15:L15"/>
    <mergeCell ref="K19:L19"/>
    <mergeCell ref="K20:L20"/>
    <mergeCell ref="K21:L21"/>
    <mergeCell ref="K22:L22"/>
    <mergeCell ref="K23:L23"/>
    <mergeCell ref="K24:L24"/>
    <mergeCell ref="K25:L25"/>
    <mergeCell ref="B3:I3"/>
    <mergeCell ref="B5:I5"/>
    <mergeCell ref="D7:E7"/>
    <mergeCell ref="H7:K7"/>
    <mergeCell ref="A8:E9"/>
    <mergeCell ref="H8:M9"/>
  </mergeCells>
  <conditionalFormatting sqref="F31">
    <cfRule type="cellIs" dxfId="35" priority="13" operator="lessThan">
      <formula>0.8</formula>
    </cfRule>
    <cfRule type="cellIs" dxfId="34" priority="14" operator="greaterThan">
      <formula>0.8</formula>
    </cfRule>
    <cfRule type="top10" dxfId="33" priority="15" percent="1" rank="66"/>
  </conditionalFormatting>
  <conditionalFormatting sqref="F50:F51">
    <cfRule type="expression" dxfId="32" priority="16">
      <formula>CELL(“Schutz”,#REF!)=0</formula>
    </cfRule>
  </conditionalFormatting>
  <conditionalFormatting sqref="F49">
    <cfRule type="expression" dxfId="31" priority="17">
      <formula>CELL(“Schutz”,#REF!)=0</formula>
    </cfRule>
  </conditionalFormatting>
  <conditionalFormatting sqref="D6">
    <cfRule type="expression" dxfId="30" priority="12" stopIfTrue="1">
      <formula>CELL(“Schutz”,D6)=0</formula>
    </cfRule>
  </conditionalFormatting>
  <conditionalFormatting sqref="F48">
    <cfRule type="expression" dxfId="29" priority="18">
      <formula>CELL(“Schutz”,#REF!)=0</formula>
    </cfRule>
  </conditionalFormatting>
  <conditionalFormatting sqref="H52">
    <cfRule type="cellIs" dxfId="28" priority="9" operator="greaterThan">
      <formula>2/3</formula>
    </cfRule>
    <cfRule type="cellIs" dxfId="27" priority="10" operator="greaterThan">
      <formula>44257</formula>
    </cfRule>
    <cfRule type="cellIs" dxfId="26" priority="11" operator="lessThan">
      <formula>44257</formula>
    </cfRule>
  </conditionalFormatting>
  <conditionalFormatting sqref="A5">
    <cfRule type="expression" dxfId="25" priority="8">
      <formula>CELL(“Schutz”,XER1048510)=0</formula>
    </cfRule>
  </conditionalFormatting>
  <conditionalFormatting sqref="A5">
    <cfRule type="expression" dxfId="24" priority="7">
      <formula>CELL(“Schutz”,XER1048483)=0</formula>
    </cfRule>
  </conditionalFormatting>
  <conditionalFormatting sqref="A38">
    <cfRule type="expression" dxfId="23" priority="5">
      <formula>CELL(“Schutz”,XER1048516)=0</formula>
    </cfRule>
  </conditionalFormatting>
  <conditionalFormatting sqref="A38">
    <cfRule type="expression" dxfId="22" priority="6">
      <formula>CELL(“Schutz”,XER1048543)=0</formula>
    </cfRule>
  </conditionalFormatting>
  <conditionalFormatting sqref="A45">
    <cfRule type="expression" dxfId="21" priority="4" stopIfTrue="1">
      <formula>CELL(“Schutz”,A45)=0</formula>
    </cfRule>
  </conditionalFormatting>
  <conditionalFormatting sqref="A46:A47">
    <cfRule type="expression" dxfId="20" priority="3" stopIfTrue="1">
      <formula>CELL(“Schutz”,A46)=0</formula>
    </cfRule>
  </conditionalFormatting>
  <conditionalFormatting sqref="A51">
    <cfRule type="expression" dxfId="19" priority="2" stopIfTrue="1">
      <formula>CELL(“Schutz”,A51)=0</formula>
    </cfRule>
  </conditionalFormatting>
  <conditionalFormatting sqref="B46">
    <cfRule type="expression" dxfId="18" priority="1">
      <formula>CELL(“Schutz”,G44)=0</formula>
    </cfRule>
  </conditionalFormatting>
  <dataValidations count="2">
    <dataValidation type="list" allowBlank="1" showInputMessage="1" showErrorMessage="1" sqref="B89 D89 F89 H89 J89" xr:uid="{C4552D90-E04A-4C3D-A540-EB0402F71894}">
      <formula1>"boeuf, veau, agneau, porc, volaille"</formula1>
    </dataValidation>
    <dataValidation type="list" allowBlank="1" showInputMessage="1" showErrorMessage="1" sqref="B46 B92:B96 D92:D96 H92:H96 F92:F96 J92:J96" xr:uid="{216D16EB-1787-436C-922E-A2F305BB16FE}">
      <formula1>"à l'intérieur, à l'extérieur"</formula1>
    </dataValidation>
  </dataValidations>
  <pageMargins left="0.27559055118110237" right="0.27559055118110237" top="0.31496062992125984" bottom="0.19685039370078741" header="0.31496062992125984" footer="0.15748031496062992"/>
  <pageSetup paperSize="9" scale="64" fitToHeight="0" orientation="landscape" r:id="rId2"/>
  <headerFooter>
    <oddFooter>&amp;LAssociation Suisse des Produits Régionaux&amp;Cpage &amp;P&amp;Rrecette_VA_viande_d-v4</oddFooter>
  </headerFooter>
  <rowBreaks count="1" manualBreakCount="1">
    <brk id="39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45093-8B87-4BA1-BBFB-3A3284600ED6}">
  <sheetPr>
    <pageSetUpPr fitToPage="1"/>
  </sheetPr>
  <dimension ref="A1:T98"/>
  <sheetViews>
    <sheetView topLeftCell="A58" zoomScale="90" zoomScaleNormal="90" zoomScaleSheetLayoutView="66" zoomScalePageLayoutView="120" workbookViewId="0">
      <selection activeCell="A92" sqref="A92:A96"/>
    </sheetView>
  </sheetViews>
  <sheetFormatPr baseColWidth="10" defaultColWidth="9.140625" defaultRowHeight="12.75"/>
  <cols>
    <col min="1" max="1" width="49" style="3" customWidth="1"/>
    <col min="2" max="2" width="14.140625" style="3" customWidth="1"/>
    <col min="3" max="3" width="8.7109375" style="3" customWidth="1"/>
    <col min="4" max="4" width="12.85546875" style="3" customWidth="1"/>
    <col min="5" max="5" width="10.7109375" style="3" customWidth="1"/>
    <col min="6" max="6" width="15.140625" style="3" customWidth="1"/>
    <col min="7" max="7" width="11.85546875" style="3" customWidth="1"/>
    <col min="8" max="8" width="11.5703125" style="3" customWidth="1"/>
    <col min="9" max="9" width="8.140625" style="3" customWidth="1"/>
    <col min="10" max="10" width="14.140625" style="3" customWidth="1"/>
    <col min="11" max="11" width="10.28515625" style="3" customWidth="1"/>
    <col min="12" max="12" width="7.42578125" style="3" customWidth="1"/>
    <col min="13" max="13" width="24.140625" style="3" customWidth="1"/>
    <col min="14" max="15" width="9.140625" style="3"/>
    <col min="16" max="16" width="27.7109375" style="3" customWidth="1"/>
    <col min="17" max="17" width="11.140625" style="3" customWidth="1"/>
    <col min="18" max="18" width="12.140625" style="3" customWidth="1"/>
    <col min="19" max="16384" width="9.140625" style="3"/>
  </cols>
  <sheetData>
    <row r="1" spans="1:20" s="1" customFormat="1" ht="18.75">
      <c r="A1" s="163" t="s">
        <v>19</v>
      </c>
    </row>
    <row r="2" spans="1:20" ht="9" customHeight="1">
      <c r="A2" s="1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3"/>
    </row>
    <row r="3" spans="1:20">
      <c r="A3" s="164" t="s">
        <v>20</v>
      </c>
      <c r="B3" s="224" t="s">
        <v>68</v>
      </c>
      <c r="C3" s="224"/>
      <c r="D3" s="224"/>
      <c r="E3" s="224"/>
      <c r="F3" s="224"/>
      <c r="G3" s="224"/>
      <c r="H3" s="224"/>
      <c r="I3" s="224"/>
      <c r="J3" s="21"/>
      <c r="K3" s="21"/>
      <c r="L3" s="21"/>
      <c r="M3" s="23" t="s">
        <v>41</v>
      </c>
    </row>
    <row r="4" spans="1:20" ht="11.25" customHeight="1">
      <c r="A4" s="165"/>
      <c r="B4" s="47"/>
      <c r="C4" s="47"/>
      <c r="D4" s="47"/>
      <c r="E4" s="1"/>
      <c r="F4" s="2"/>
      <c r="G4" s="1"/>
      <c r="H4" s="84"/>
      <c r="I4" s="84"/>
      <c r="J4" s="2"/>
      <c r="K4" s="1"/>
      <c r="L4" s="1"/>
      <c r="M4" s="13"/>
    </row>
    <row r="5" spans="1:20">
      <c r="A5" s="165" t="s">
        <v>21</v>
      </c>
      <c r="B5" s="225" t="s">
        <v>65</v>
      </c>
      <c r="C5" s="225"/>
      <c r="D5" s="225"/>
      <c r="E5" s="225"/>
      <c r="F5" s="225"/>
      <c r="G5" s="225"/>
      <c r="H5" s="225"/>
      <c r="I5" s="225"/>
      <c r="J5" s="2"/>
      <c r="K5" s="1"/>
      <c r="L5" s="1"/>
      <c r="M5" s="13"/>
    </row>
    <row r="6" spans="1:20" s="10" customFormat="1" ht="18" customHeight="1">
      <c r="A6" s="166"/>
      <c r="B6" s="11"/>
      <c r="C6" s="11"/>
      <c r="D6" s="11"/>
      <c r="E6" s="11"/>
      <c r="F6" s="11"/>
      <c r="G6" s="9"/>
      <c r="H6" s="9"/>
      <c r="I6" s="9"/>
      <c r="J6" s="9"/>
      <c r="K6" s="9"/>
      <c r="L6" s="62"/>
      <c r="M6" s="86"/>
    </row>
    <row r="7" spans="1:20" s="10" customFormat="1" ht="15" customHeight="1">
      <c r="A7" s="167" t="s">
        <v>22</v>
      </c>
      <c r="B7" s="87">
        <v>15</v>
      </c>
      <c r="C7" s="88" t="s">
        <v>12</v>
      </c>
      <c r="D7" s="226" t="s">
        <v>67</v>
      </c>
      <c r="E7" s="226"/>
      <c r="F7" s="87"/>
      <c r="G7" s="9"/>
      <c r="H7" s="227" t="s">
        <v>37</v>
      </c>
      <c r="I7" s="227"/>
      <c r="J7" s="227"/>
      <c r="K7" s="227"/>
      <c r="L7" s="178">
        <v>17</v>
      </c>
      <c r="M7" s="179" t="s">
        <v>13</v>
      </c>
    </row>
    <row r="8" spans="1:20" s="10" customFormat="1" ht="12.75" customHeight="1">
      <c r="A8" s="228" t="s">
        <v>23</v>
      </c>
      <c r="B8" s="229"/>
      <c r="C8" s="229"/>
      <c r="D8" s="229"/>
      <c r="E8" s="229"/>
      <c r="F8" s="11"/>
      <c r="G8" s="9"/>
      <c r="H8" s="232" t="s">
        <v>38</v>
      </c>
      <c r="I8" s="232"/>
      <c r="J8" s="232"/>
      <c r="K8" s="232"/>
      <c r="L8" s="232"/>
      <c r="M8" s="233"/>
    </row>
    <row r="9" spans="1:20" s="10" customFormat="1" ht="18" customHeight="1">
      <c r="A9" s="230"/>
      <c r="B9" s="231"/>
      <c r="C9" s="231"/>
      <c r="D9" s="231"/>
      <c r="E9" s="231"/>
      <c r="F9" s="11"/>
      <c r="G9" s="62"/>
      <c r="H9" s="234"/>
      <c r="I9" s="234"/>
      <c r="J9" s="234"/>
      <c r="K9" s="234"/>
      <c r="L9" s="234"/>
      <c r="M9" s="235"/>
    </row>
    <row r="10" spans="1:20" s="10" customFormat="1" ht="16.5" customHeight="1">
      <c r="A10" s="4" t="s">
        <v>24</v>
      </c>
      <c r="B10" s="5"/>
      <c r="C10" s="5"/>
      <c r="D10" s="5"/>
      <c r="E10" s="5"/>
      <c r="F10" s="8"/>
      <c r="G10" s="4" t="s">
        <v>36</v>
      </c>
      <c r="H10" s="5"/>
      <c r="I10" s="5"/>
      <c r="J10" s="8"/>
      <c r="K10" s="180" t="s">
        <v>39</v>
      </c>
      <c r="L10" s="21"/>
      <c r="M10" s="99"/>
    </row>
    <row r="11" spans="1:20" s="10" customFormat="1" ht="18" customHeight="1">
      <c r="A11" s="122" t="s">
        <v>66</v>
      </c>
      <c r="B11" s="16"/>
      <c r="C11" s="16"/>
      <c r="D11" s="17"/>
      <c r="E11" s="18"/>
      <c r="F11" s="20"/>
      <c r="G11" s="199" t="s">
        <v>69</v>
      </c>
      <c r="H11" s="17"/>
      <c r="I11" s="17"/>
      <c r="J11" s="80"/>
      <c r="K11" s="181" t="s">
        <v>40</v>
      </c>
      <c r="L11" s="18"/>
      <c r="M11" s="19"/>
    </row>
    <row r="12" spans="1:20" s="10" customFormat="1" ht="113.25" customHeight="1">
      <c r="A12" s="168" t="s">
        <v>25</v>
      </c>
      <c r="B12" s="169" t="s">
        <v>26</v>
      </c>
      <c r="C12" s="168" t="s">
        <v>27</v>
      </c>
      <c r="D12" s="168" t="s">
        <v>28</v>
      </c>
      <c r="E12" s="170" t="s">
        <v>29</v>
      </c>
      <c r="F12" s="168" t="s">
        <v>30</v>
      </c>
      <c r="G12" s="171" t="s">
        <v>31</v>
      </c>
      <c r="H12" s="171" t="s">
        <v>32</v>
      </c>
      <c r="I12" s="238" t="s">
        <v>33</v>
      </c>
      <c r="J12" s="239"/>
      <c r="K12" s="240" t="s">
        <v>34</v>
      </c>
      <c r="L12" s="241"/>
      <c r="M12" s="169" t="s">
        <v>35</v>
      </c>
    </row>
    <row r="13" spans="1:20" s="10" customFormat="1" ht="15.75" customHeight="1">
      <c r="A13" s="172"/>
      <c r="B13" s="173" t="s">
        <v>12</v>
      </c>
      <c r="C13" s="174" t="s">
        <v>12</v>
      </c>
      <c r="D13" s="174" t="s">
        <v>12</v>
      </c>
      <c r="E13" s="174" t="s">
        <v>12</v>
      </c>
      <c r="F13" s="175" t="s">
        <v>2</v>
      </c>
      <c r="G13" s="175" t="s">
        <v>16</v>
      </c>
      <c r="H13" s="175" t="s">
        <v>13</v>
      </c>
      <c r="I13" s="176" t="s">
        <v>2</v>
      </c>
      <c r="J13" s="177" t="s">
        <v>13</v>
      </c>
      <c r="K13" s="242"/>
      <c r="L13" s="243"/>
      <c r="M13" s="173"/>
      <c r="S13" s="3"/>
      <c r="T13" s="3"/>
    </row>
    <row r="14" spans="1:20" s="10" customFormat="1">
      <c r="A14" s="57" t="s">
        <v>78</v>
      </c>
      <c r="B14" s="147"/>
      <c r="C14" s="132"/>
      <c r="D14" s="132"/>
      <c r="E14" s="132"/>
      <c r="F14" s="135"/>
      <c r="G14" s="135"/>
      <c r="H14" s="135"/>
      <c r="I14" s="58"/>
      <c r="J14" s="59"/>
      <c r="K14" s="244"/>
      <c r="L14" s="245"/>
      <c r="M14" s="135"/>
      <c r="S14" s="3"/>
      <c r="T14" s="3"/>
    </row>
    <row r="15" spans="1:20">
      <c r="A15" s="45" t="s">
        <v>79</v>
      </c>
      <c r="B15" s="160">
        <v>7</v>
      </c>
      <c r="C15" s="160"/>
      <c r="D15" s="160"/>
      <c r="E15" s="161"/>
      <c r="F15" s="53">
        <f>SUM(B15:E15)/SUM($B$28:$E$28)</f>
        <v>0.23777173913043478</v>
      </c>
      <c r="G15" s="162">
        <v>14.5</v>
      </c>
      <c r="H15" s="12">
        <f t="shared" ref="H15:H27" si="0">SUM(B15:E15)*G15</f>
        <v>101.5</v>
      </c>
      <c r="I15" s="131">
        <v>1</v>
      </c>
      <c r="J15" s="12">
        <f>B15*G15*I15</f>
        <v>101.5</v>
      </c>
      <c r="K15" s="236"/>
      <c r="L15" s="237"/>
      <c r="M15" s="118"/>
      <c r="S15" s="10"/>
      <c r="T15" s="10"/>
    </row>
    <row r="16" spans="1:20">
      <c r="A16" s="45" t="s">
        <v>80</v>
      </c>
      <c r="B16" s="160">
        <v>7</v>
      </c>
      <c r="C16" s="160"/>
      <c r="D16" s="160"/>
      <c r="E16" s="161"/>
      <c r="F16" s="53">
        <f t="shared" ref="F16:F19" si="1">SUM(B16:E16)/SUM($B$28:$E$28)</f>
        <v>0.23777173913043478</v>
      </c>
      <c r="G16" s="162">
        <v>7</v>
      </c>
      <c r="H16" s="12">
        <f t="shared" si="0"/>
        <v>49</v>
      </c>
      <c r="I16" s="131">
        <v>0.73</v>
      </c>
      <c r="J16" s="12">
        <f t="shared" ref="J16:J21" si="2">B16*G16*I16</f>
        <v>35.769999999999996</v>
      </c>
      <c r="K16" s="133"/>
      <c r="L16" s="134"/>
      <c r="M16" s="118"/>
      <c r="S16" s="10"/>
      <c r="T16" s="10"/>
    </row>
    <row r="17" spans="1:20">
      <c r="A17" s="45" t="s">
        <v>81</v>
      </c>
      <c r="B17" s="160">
        <v>7</v>
      </c>
      <c r="C17" s="160"/>
      <c r="D17" s="160"/>
      <c r="E17" s="161"/>
      <c r="F17" s="53">
        <f t="shared" si="1"/>
        <v>0.23777173913043478</v>
      </c>
      <c r="G17" s="162">
        <v>2.5</v>
      </c>
      <c r="H17" s="12">
        <f t="shared" si="0"/>
        <v>17.5</v>
      </c>
      <c r="I17" s="131">
        <v>0.73</v>
      </c>
      <c r="J17" s="12">
        <f t="shared" si="2"/>
        <v>12.775</v>
      </c>
      <c r="K17" s="133"/>
      <c r="L17" s="134"/>
      <c r="M17" s="118"/>
      <c r="S17" s="10"/>
      <c r="T17" s="10"/>
    </row>
    <row r="18" spans="1:20">
      <c r="A18" s="45" t="s">
        <v>82</v>
      </c>
      <c r="B18" s="160">
        <v>7</v>
      </c>
      <c r="C18" s="160"/>
      <c r="D18" s="160"/>
      <c r="E18" s="161"/>
      <c r="F18" s="53">
        <f t="shared" si="1"/>
        <v>0.23777173913043478</v>
      </c>
      <c r="G18" s="162">
        <v>2.8</v>
      </c>
      <c r="H18" s="12">
        <f t="shared" si="0"/>
        <v>19.599999999999998</v>
      </c>
      <c r="I18" s="131">
        <v>0.73</v>
      </c>
      <c r="J18" s="12">
        <f t="shared" si="2"/>
        <v>14.307999999999998</v>
      </c>
      <c r="K18" s="133"/>
      <c r="L18" s="134"/>
      <c r="M18" s="118"/>
      <c r="S18" s="10"/>
      <c r="T18" s="10"/>
    </row>
    <row r="19" spans="1:20">
      <c r="A19" s="45"/>
      <c r="B19" s="160"/>
      <c r="C19" s="160"/>
      <c r="D19" s="160"/>
      <c r="E19" s="161"/>
      <c r="F19" s="53">
        <f t="shared" si="1"/>
        <v>0</v>
      </c>
      <c r="G19" s="46"/>
      <c r="H19" s="12">
        <f t="shared" si="0"/>
        <v>0</v>
      </c>
      <c r="I19" s="131"/>
      <c r="J19" s="12">
        <f t="shared" si="2"/>
        <v>0</v>
      </c>
      <c r="K19" s="236"/>
      <c r="L19" s="237"/>
      <c r="M19" s="118"/>
      <c r="S19" s="10"/>
      <c r="T19" s="10"/>
    </row>
    <row r="20" spans="1:20">
      <c r="A20" s="45"/>
      <c r="B20" s="160"/>
      <c r="C20" s="160"/>
      <c r="D20" s="160"/>
      <c r="E20" s="161"/>
      <c r="F20" s="53">
        <f>SUM(B20:E20)/SUM($B$28:$E$28)</f>
        <v>0</v>
      </c>
      <c r="G20" s="46"/>
      <c r="H20" s="12">
        <f t="shared" si="0"/>
        <v>0</v>
      </c>
      <c r="I20" s="131"/>
      <c r="J20" s="12">
        <f t="shared" si="2"/>
        <v>0</v>
      </c>
      <c r="K20" s="236"/>
      <c r="L20" s="237"/>
      <c r="M20" s="118"/>
      <c r="S20" s="10"/>
      <c r="T20" s="63"/>
    </row>
    <row r="21" spans="1:20">
      <c r="A21" s="45"/>
      <c r="B21" s="160"/>
      <c r="C21" s="160"/>
      <c r="D21" s="160"/>
      <c r="E21" s="161"/>
      <c r="F21" s="53">
        <f>SUM(B21:E21)/SUM($B$28:$E$28)</f>
        <v>0</v>
      </c>
      <c r="G21" s="46"/>
      <c r="H21" s="12">
        <f t="shared" si="0"/>
        <v>0</v>
      </c>
      <c r="I21" s="131"/>
      <c r="J21" s="12">
        <f t="shared" si="2"/>
        <v>0</v>
      </c>
      <c r="K21" s="236"/>
      <c r="L21" s="237"/>
      <c r="M21" s="118"/>
      <c r="S21" s="10"/>
      <c r="T21" s="10"/>
    </row>
    <row r="22" spans="1:20">
      <c r="A22" s="153" t="s">
        <v>74</v>
      </c>
      <c r="B22" s="154"/>
      <c r="C22" s="154"/>
      <c r="D22" s="154"/>
      <c r="E22" s="155"/>
      <c r="F22" s="148"/>
      <c r="G22" s="156"/>
      <c r="H22" s="149"/>
      <c r="I22" s="157"/>
      <c r="J22" s="149"/>
      <c r="K22" s="244"/>
      <c r="L22" s="245"/>
      <c r="M22" s="158"/>
      <c r="S22" s="10"/>
      <c r="T22" s="10"/>
    </row>
    <row r="23" spans="1:20">
      <c r="A23" s="45" t="s">
        <v>75</v>
      </c>
      <c r="B23" s="160">
        <v>0</v>
      </c>
      <c r="C23" s="160">
        <v>1</v>
      </c>
      <c r="D23" s="160"/>
      <c r="E23" s="161"/>
      <c r="F23" s="53">
        <f>SUM(B23:E23)/SUM($B$28:$E$28)</f>
        <v>3.3967391304347824E-2</v>
      </c>
      <c r="G23" s="46"/>
      <c r="H23" s="12">
        <f>SUM(B23:E23)*G23</f>
        <v>0</v>
      </c>
      <c r="I23" s="150"/>
      <c r="J23" s="12">
        <f>B23*G23</f>
        <v>0</v>
      </c>
      <c r="K23" s="236"/>
      <c r="L23" s="237"/>
      <c r="M23" s="118"/>
      <c r="S23" s="10"/>
      <c r="T23" s="10"/>
    </row>
    <row r="24" spans="1:20">
      <c r="A24" s="45" t="s">
        <v>76</v>
      </c>
      <c r="B24" s="160">
        <v>0</v>
      </c>
      <c r="C24" s="160">
        <v>0.3</v>
      </c>
      <c r="D24" s="160"/>
      <c r="E24" s="161"/>
      <c r="F24" s="53">
        <f>SUM(B24:E24)/SUM($B$28:$E$28)</f>
        <v>1.0190217391304346E-2</v>
      </c>
      <c r="G24" s="46"/>
      <c r="H24" s="12">
        <f t="shared" si="0"/>
        <v>0</v>
      </c>
      <c r="I24" s="150"/>
      <c r="J24" s="12">
        <f t="shared" ref="J24:J27" si="3">B24*G24</f>
        <v>0</v>
      </c>
      <c r="K24" s="236"/>
      <c r="L24" s="237"/>
      <c r="M24" s="118"/>
      <c r="S24" s="10"/>
      <c r="T24" s="10"/>
    </row>
    <row r="25" spans="1:20">
      <c r="A25" s="45" t="s">
        <v>17</v>
      </c>
      <c r="B25" s="160"/>
      <c r="C25" s="160"/>
      <c r="D25" s="160">
        <v>0.06</v>
      </c>
      <c r="E25" s="161"/>
      <c r="F25" s="53">
        <f>SUM(B25:E25)/SUM($B$28:$E$28)</f>
        <v>2.0380434782608695E-3</v>
      </c>
      <c r="G25" s="46"/>
      <c r="H25" s="12">
        <f t="shared" si="0"/>
        <v>0</v>
      </c>
      <c r="I25" s="150"/>
      <c r="J25" s="12">
        <f t="shared" si="3"/>
        <v>0</v>
      </c>
      <c r="K25" s="236"/>
      <c r="L25" s="237"/>
      <c r="M25" s="118"/>
      <c r="S25" s="10"/>
      <c r="T25" s="10"/>
    </row>
    <row r="26" spans="1:20">
      <c r="A26" s="45" t="s">
        <v>77</v>
      </c>
      <c r="B26" s="160"/>
      <c r="C26" s="160"/>
      <c r="D26" s="160">
        <v>0.03</v>
      </c>
      <c r="E26" s="161"/>
      <c r="F26" s="53">
        <f>SUM(B26:E26)/SUM($B$28:$E$28)</f>
        <v>1.0190217391304348E-3</v>
      </c>
      <c r="G26" s="46"/>
      <c r="H26" s="12">
        <f t="shared" si="0"/>
        <v>0</v>
      </c>
      <c r="I26" s="150"/>
      <c r="J26" s="12">
        <f t="shared" si="3"/>
        <v>0</v>
      </c>
      <c r="K26" s="133"/>
      <c r="L26" s="134"/>
      <c r="M26" s="118"/>
      <c r="S26" s="10"/>
      <c r="T26" s="10"/>
    </row>
    <row r="27" spans="1:20">
      <c r="A27" s="45" t="s">
        <v>18</v>
      </c>
      <c r="B27" s="160"/>
      <c r="C27" s="160"/>
      <c r="D27" s="160">
        <v>0.05</v>
      </c>
      <c r="E27" s="161"/>
      <c r="F27" s="53">
        <f>SUM(B27:E27)/SUM($B$28:$E$28)</f>
        <v>1.6983695652173913E-3</v>
      </c>
      <c r="G27" s="46"/>
      <c r="H27" s="12">
        <f t="shared" si="0"/>
        <v>0</v>
      </c>
      <c r="I27" s="150"/>
      <c r="J27" s="12">
        <f t="shared" si="3"/>
        <v>0</v>
      </c>
      <c r="K27" s="236"/>
      <c r="L27" s="237"/>
      <c r="M27" s="118"/>
    </row>
    <row r="28" spans="1:20" s="1" customFormat="1" ht="15">
      <c r="A28" s="200" t="s">
        <v>70</v>
      </c>
      <c r="B28" s="43">
        <f>SUM(B15:B27)</f>
        <v>28</v>
      </c>
      <c r="C28" s="42">
        <f>SUM(C15:C27)</f>
        <v>1.3</v>
      </c>
      <c r="D28" s="42">
        <f>SUM(D15:D27)</f>
        <v>0.14000000000000001</v>
      </c>
      <c r="E28" s="31">
        <f>SUM(E15:E27)</f>
        <v>0</v>
      </c>
      <c r="F28" s="54">
        <f>SUM(F15:F27)</f>
        <v>1</v>
      </c>
      <c r="G28" s="44"/>
      <c r="H28" s="44">
        <f>SUM(H15:H27)</f>
        <v>187.6</v>
      </c>
      <c r="I28" s="55"/>
      <c r="J28" s="44">
        <f>SUM(J15:J27)</f>
        <v>164.35299999999998</v>
      </c>
      <c r="K28" s="14"/>
      <c r="M28" s="81"/>
    </row>
    <row r="29" spans="1:20" ht="12.75" customHeight="1">
      <c r="A29" s="201" t="s">
        <v>71</v>
      </c>
      <c r="B29" s="25"/>
      <c r="C29" s="26"/>
      <c r="D29" s="25"/>
      <c r="E29" s="25"/>
      <c r="F29" s="56">
        <f>SUM(B28:E28)</f>
        <v>29.44</v>
      </c>
      <c r="G29" s="14"/>
      <c r="H29" s="1"/>
      <c r="I29" s="1"/>
      <c r="J29" s="13"/>
      <c r="K29" s="14"/>
      <c r="L29" s="1"/>
      <c r="M29" s="13"/>
    </row>
    <row r="30" spans="1:20">
      <c r="A30" s="201" t="s">
        <v>72</v>
      </c>
      <c r="B30" s="25"/>
      <c r="C30" s="26"/>
      <c r="D30" s="25"/>
      <c r="E30" s="25"/>
      <c r="F30" s="56">
        <f>B28</f>
        <v>28</v>
      </c>
      <c r="G30" s="14"/>
      <c r="H30" s="1"/>
      <c r="I30" s="1"/>
      <c r="J30" s="13"/>
      <c r="K30" s="14"/>
      <c r="L30" s="1"/>
      <c r="M30" s="13"/>
    </row>
    <row r="31" spans="1:20" ht="15.75" customHeight="1">
      <c r="A31" s="202" t="s">
        <v>73</v>
      </c>
      <c r="B31" s="24"/>
      <c r="C31" s="24"/>
      <c r="D31" s="24"/>
      <c r="E31" s="25"/>
      <c r="F31" s="32">
        <f>B28/SUM(B28:E28)</f>
        <v>0.95108695652173914</v>
      </c>
      <c r="G31" s="14"/>
      <c r="H31" s="22"/>
      <c r="I31" s="1"/>
      <c r="J31" s="13"/>
      <c r="K31" s="14"/>
      <c r="L31" s="1"/>
      <c r="M31" s="13"/>
    </row>
    <row r="32" spans="1:20" ht="15.75" customHeight="1">
      <c r="A32" s="14"/>
      <c r="B32" s="1"/>
      <c r="C32" s="1"/>
      <c r="D32" s="1"/>
      <c r="E32" s="1"/>
      <c r="F32" s="184" t="s">
        <v>45</v>
      </c>
      <c r="G32" s="14"/>
      <c r="H32" s="1"/>
      <c r="I32" s="1"/>
      <c r="J32" s="13"/>
      <c r="K32" s="14"/>
      <c r="L32" s="1"/>
      <c r="M32" s="13"/>
    </row>
    <row r="33" spans="1:13" ht="15.75" customHeight="1">
      <c r="A33" s="85"/>
      <c r="B33" s="16"/>
      <c r="C33" s="16"/>
      <c r="D33" s="16"/>
      <c r="E33" s="16"/>
      <c r="F33" s="82"/>
      <c r="G33" s="14"/>
      <c r="H33" s="1"/>
      <c r="I33" s="1"/>
      <c r="J33" s="13"/>
      <c r="K33" s="14"/>
      <c r="L33" s="1"/>
      <c r="M33" s="13"/>
    </row>
    <row r="34" spans="1:13" ht="58.5" customHeight="1">
      <c r="A34" s="182" t="s">
        <v>42</v>
      </c>
      <c r="B34" s="183" t="s">
        <v>43</v>
      </c>
      <c r="C34" s="256" t="s">
        <v>44</v>
      </c>
      <c r="D34" s="256"/>
      <c r="E34" s="183" t="s">
        <v>1</v>
      </c>
      <c r="F34" s="13"/>
      <c r="G34" s="14"/>
      <c r="H34" s="1"/>
      <c r="I34" s="1"/>
      <c r="J34" s="13"/>
      <c r="K34" s="14"/>
      <c r="L34" s="1"/>
      <c r="M34" s="13"/>
    </row>
    <row r="35" spans="1:13" ht="18" customHeight="1">
      <c r="A35" s="45" t="s">
        <v>46</v>
      </c>
      <c r="B35" s="119">
        <v>7.2</v>
      </c>
      <c r="C35" s="257"/>
      <c r="D35" s="257"/>
      <c r="E35" s="136"/>
      <c r="F35" s="13"/>
      <c r="G35" s="14"/>
      <c r="H35" s="1"/>
      <c r="I35" s="1"/>
      <c r="J35" s="13"/>
      <c r="K35" s="14"/>
      <c r="L35" s="1"/>
      <c r="M35" s="13"/>
    </row>
    <row r="36" spans="1:13" ht="14.25" customHeight="1">
      <c r="A36" s="45" t="s">
        <v>47</v>
      </c>
      <c r="B36" s="119">
        <v>0.42</v>
      </c>
      <c r="C36" s="257"/>
      <c r="D36" s="257"/>
      <c r="E36" s="136"/>
      <c r="F36" s="13"/>
      <c r="G36" s="14"/>
      <c r="H36" s="1"/>
      <c r="I36" s="1"/>
      <c r="J36" s="13"/>
      <c r="K36" s="14"/>
      <c r="L36" s="1"/>
      <c r="M36" s="13"/>
    </row>
    <row r="37" spans="1:13">
      <c r="A37" s="45"/>
      <c r="B37" s="119"/>
      <c r="C37" s="257"/>
      <c r="D37" s="257"/>
      <c r="E37" s="136"/>
      <c r="F37" s="13"/>
      <c r="G37" s="14"/>
      <c r="H37" s="1"/>
      <c r="I37" s="1"/>
      <c r="J37" s="13"/>
      <c r="K37" s="14"/>
      <c r="L37" s="1"/>
      <c r="M37" s="13"/>
    </row>
    <row r="38" spans="1:13" ht="14.1" customHeight="1">
      <c r="A38" s="185" t="s">
        <v>48</v>
      </c>
      <c r="B38" s="16"/>
      <c r="C38" s="16"/>
      <c r="D38" s="28"/>
      <c r="E38" s="82"/>
      <c r="F38" s="61">
        <f>SUM(B35:B37)</f>
        <v>7.62</v>
      </c>
      <c r="G38" s="83"/>
      <c r="H38" s="16"/>
      <c r="I38" s="16"/>
      <c r="J38" s="82"/>
      <c r="K38" s="85"/>
      <c r="L38" s="16"/>
      <c r="M38" s="82"/>
    </row>
    <row r="39" spans="1:13" ht="14.25" customHeight="1">
      <c r="A39" s="60"/>
      <c r="B39" s="60"/>
      <c r="C39" s="60"/>
      <c r="D39" s="60"/>
      <c r="E39" s="60"/>
      <c r="F39" s="52"/>
      <c r="G39" s="60"/>
      <c r="H39" s="29"/>
      <c r="I39" s="29"/>
      <c r="J39" s="29"/>
    </row>
    <row r="40" spans="1:13" ht="18.75">
      <c r="A40" s="186" t="s">
        <v>49</v>
      </c>
      <c r="B40" s="21"/>
      <c r="C40" s="21"/>
      <c r="D40" s="21"/>
      <c r="E40" s="21"/>
      <c r="F40" s="27"/>
      <c r="G40" s="6"/>
      <c r="H40" s="6"/>
      <c r="I40" s="6"/>
      <c r="J40" s="7"/>
    </row>
    <row r="41" spans="1:13" ht="14.25" customHeight="1">
      <c r="A41" s="15"/>
      <c r="B41" s="16"/>
      <c r="C41" s="16"/>
      <c r="D41" s="16"/>
      <c r="E41" s="16"/>
      <c r="F41" s="18"/>
      <c r="G41" s="18"/>
      <c r="H41" s="18"/>
      <c r="I41" s="18"/>
      <c r="J41" s="19"/>
    </row>
    <row r="42" spans="1:13" ht="12.75" customHeight="1">
      <c r="A42" s="64" t="s">
        <v>52</v>
      </c>
      <c r="B42" s="65"/>
      <c r="C42" s="65"/>
      <c r="D42" s="65"/>
      <c r="E42" s="65"/>
      <c r="F42" s="195" t="s">
        <v>60</v>
      </c>
      <c r="G42" s="240" t="s">
        <v>61</v>
      </c>
      <c r="H42" s="241"/>
      <c r="I42" s="258" t="s">
        <v>62</v>
      </c>
      <c r="J42" s="259"/>
    </row>
    <row r="43" spans="1:13" ht="14.25" customHeight="1">
      <c r="A43" s="69"/>
      <c r="B43" s="70"/>
      <c r="C43" s="70"/>
      <c r="D43" s="70"/>
      <c r="E43" s="70"/>
      <c r="F43" s="196" t="s">
        <v>13</v>
      </c>
      <c r="G43" s="174" t="s">
        <v>13</v>
      </c>
      <c r="H43" s="196" t="s">
        <v>2</v>
      </c>
      <c r="I43" s="174" t="s">
        <v>13</v>
      </c>
      <c r="J43" s="196" t="s">
        <v>2</v>
      </c>
    </row>
    <row r="44" spans="1:13" ht="29.25" customHeight="1">
      <c r="A44" s="187" t="s">
        <v>50</v>
      </c>
      <c r="B44" s="100"/>
      <c r="C44" s="71"/>
      <c r="D44" s="71"/>
      <c r="E44" s="71"/>
      <c r="F44" s="113">
        <f>H28</f>
        <v>187.6</v>
      </c>
      <c r="G44" s="113">
        <f>J28</f>
        <v>164.35299999999998</v>
      </c>
      <c r="H44" s="114">
        <f>G44/$F$52</f>
        <v>0.64452156862745091</v>
      </c>
      <c r="I44" s="113">
        <f>H28-J28</f>
        <v>23.247000000000014</v>
      </c>
      <c r="J44" s="114">
        <f>I44/$F$52</f>
        <v>9.1164705882352995E-2</v>
      </c>
    </row>
    <row r="45" spans="1:13" ht="66.75" customHeight="1">
      <c r="A45" s="246" t="s">
        <v>51</v>
      </c>
      <c r="B45" s="247"/>
      <c r="C45" s="247"/>
      <c r="D45" s="247"/>
      <c r="E45" s="247"/>
      <c r="F45" s="115">
        <f>F52-F44</f>
        <v>67.400000000000006</v>
      </c>
      <c r="G45" s="115">
        <f>IF($B$46="à l'intérieur",F45-SUM(I48:I51),SUM(G48:G51))</f>
        <v>17.400000000000006</v>
      </c>
      <c r="H45" s="116">
        <f>G45/$F$52</f>
        <v>6.8235294117647075E-2</v>
      </c>
      <c r="I45" s="115">
        <f>IF($B$46="à l'extérieur",F45-SUM(G48:G51),SUM(I48:I51))</f>
        <v>50</v>
      </c>
      <c r="J45" s="117">
        <f>I45/$F$52</f>
        <v>0.19607843137254902</v>
      </c>
    </row>
    <row r="46" spans="1:13" ht="14.25" customHeight="1">
      <c r="A46" s="188" t="s">
        <v>53</v>
      </c>
      <c r="B46" s="192" t="s">
        <v>56</v>
      </c>
      <c r="C46" s="248" t="s">
        <v>57</v>
      </c>
      <c r="D46" s="248"/>
      <c r="E46" s="90"/>
      <c r="F46" s="108"/>
      <c r="G46" s="109"/>
      <c r="H46" s="110"/>
      <c r="I46" s="111"/>
      <c r="J46" s="112"/>
    </row>
    <row r="47" spans="1:13" ht="14.25" customHeight="1">
      <c r="A47" s="189" t="str">
        <f>IF(B46="à l'intérieur","à déduire","peuvent être aditionnés")</f>
        <v>à déduire</v>
      </c>
      <c r="B47" s="90"/>
      <c r="C47" s="90"/>
      <c r="D47" s="90"/>
      <c r="E47" s="90"/>
      <c r="F47" s="108"/>
      <c r="G47" s="109"/>
      <c r="H47" s="110"/>
      <c r="I47" s="111"/>
      <c r="J47" s="112"/>
    </row>
    <row r="48" spans="1:13" ht="14.25" customHeight="1">
      <c r="A48" s="190" t="s">
        <v>54</v>
      </c>
      <c r="B48" s="193" t="str">
        <f>IF($B$46="à l'intérieur", "à l'extérieur","à l'intérieur")</f>
        <v>à l'extérieur</v>
      </c>
      <c r="C48" s="104" t="s">
        <v>58</v>
      </c>
      <c r="D48" s="104"/>
      <c r="E48" s="104"/>
      <c r="F48" s="106">
        <v>50</v>
      </c>
      <c r="G48" s="101">
        <f>IF($B$46="à l'intérieur",0,F48)</f>
        <v>0</v>
      </c>
      <c r="H48" s="102">
        <f>IF(B46="ausserhalb",G48/$F$52,0)</f>
        <v>0</v>
      </c>
      <c r="I48" s="103">
        <f>IF($B$46="à l'intérieur",F48,0)</f>
        <v>50</v>
      </c>
      <c r="J48" s="102">
        <f>I48/$F$52</f>
        <v>0.19607843137254902</v>
      </c>
    </row>
    <row r="49" spans="1:14" ht="14.25" customHeight="1">
      <c r="A49" s="190" t="s">
        <v>54</v>
      </c>
      <c r="B49" s="193" t="str">
        <f t="shared" ref="B49:B51" si="4">IF($B$46="à l'intérieur", "à l'extérieur","à l'intérieur")</f>
        <v>à l'extérieur</v>
      </c>
      <c r="C49" s="75"/>
      <c r="D49" s="75"/>
      <c r="E49" s="75"/>
      <c r="F49" s="107">
        <v>0</v>
      </c>
      <c r="G49" s="101">
        <f t="shared" ref="G49" si="5">IF($B$46="à l'intérieur",0,F49)</f>
        <v>0</v>
      </c>
      <c r="H49" s="102">
        <f>IF(B46="ausserhalb",G49/$F$52,0)</f>
        <v>0</v>
      </c>
      <c r="I49" s="103">
        <f>IF($B$46="à l'intérieur",F49,0)</f>
        <v>0</v>
      </c>
      <c r="J49" s="102">
        <f>I49/$F$52</f>
        <v>0</v>
      </c>
    </row>
    <row r="50" spans="1:14" ht="14.25" customHeight="1">
      <c r="A50" s="190" t="s">
        <v>54</v>
      </c>
      <c r="B50" s="193" t="str">
        <f t="shared" si="4"/>
        <v>à l'extérieur</v>
      </c>
      <c r="C50" s="75"/>
      <c r="D50" s="75"/>
      <c r="E50" s="75"/>
      <c r="F50" s="107">
        <v>0</v>
      </c>
      <c r="G50" s="101">
        <f>IF($B$46="à l'intérieur",0,F50)</f>
        <v>0</v>
      </c>
      <c r="H50" s="102">
        <f>IF(B46="ausserhalb",G50/$F$52,0)</f>
        <v>0</v>
      </c>
      <c r="I50" s="103">
        <f t="shared" ref="I50:I51" si="6">IF($B$46="à l'intérieur",F50,0)</f>
        <v>0</v>
      </c>
      <c r="J50" s="102">
        <f>I50/$F$52</f>
        <v>0</v>
      </c>
    </row>
    <row r="51" spans="1:14" ht="14.25" customHeight="1">
      <c r="A51" s="191" t="s">
        <v>55</v>
      </c>
      <c r="B51" s="193" t="str">
        <f t="shared" si="4"/>
        <v>à l'extérieur</v>
      </c>
      <c r="C51" s="75"/>
      <c r="D51" s="75"/>
      <c r="E51" s="75"/>
      <c r="F51" s="107">
        <v>0</v>
      </c>
      <c r="G51" s="101">
        <f>IF($B$46="à l'intérieur",0,F51)</f>
        <v>0</v>
      </c>
      <c r="H51" s="105">
        <f>IF(B46="ausserhalb",G51/$F$52,0)</f>
        <v>0</v>
      </c>
      <c r="I51" s="103">
        <f t="shared" si="6"/>
        <v>0</v>
      </c>
      <c r="J51" s="105">
        <f>I51/$F$52</f>
        <v>0</v>
      </c>
      <c r="K51" s="72"/>
      <c r="L51" s="73"/>
      <c r="M51" s="73"/>
    </row>
    <row r="52" spans="1:14" ht="14.25" customHeight="1">
      <c r="A52" s="197" t="s">
        <v>63</v>
      </c>
      <c r="B52" s="74"/>
      <c r="C52" s="74"/>
      <c r="D52" s="74"/>
      <c r="E52" s="74"/>
      <c r="F52" s="66">
        <f>B7*L7</f>
        <v>255</v>
      </c>
      <c r="G52" s="67">
        <f>SUM(G44:G45)</f>
        <v>181.75299999999999</v>
      </c>
      <c r="H52" s="68">
        <f>G52/$F$52</f>
        <v>0.71275686274509797</v>
      </c>
      <c r="I52" s="67">
        <f>SUM(I44:I45)</f>
        <v>73.247000000000014</v>
      </c>
      <c r="J52" s="68">
        <f>I52/$F$52</f>
        <v>0.28724313725490203</v>
      </c>
      <c r="K52" s="72"/>
      <c r="L52" s="73"/>
      <c r="M52" s="73"/>
    </row>
    <row r="53" spans="1:14" ht="14.25" customHeight="1">
      <c r="A53" s="60"/>
      <c r="B53" s="60"/>
      <c r="C53" s="60"/>
      <c r="D53" s="60"/>
      <c r="E53" s="60"/>
      <c r="F53" s="52"/>
      <c r="G53" s="60"/>
      <c r="H53" s="194" t="s">
        <v>59</v>
      </c>
      <c r="I53" s="29"/>
      <c r="J53" s="29"/>
      <c r="K53" s="29"/>
      <c r="L53" s="29"/>
      <c r="M53" s="29"/>
    </row>
    <row r="54" spans="1:14" s="30" customFormat="1" ht="16.5" customHeight="1">
      <c r="A54" s="198" t="s">
        <v>64</v>
      </c>
      <c r="D54" s="123"/>
      <c r="E54" s="123"/>
    </row>
    <row r="55" spans="1:14" s="30" customFormat="1" ht="84.75" customHeight="1">
      <c r="A55" s="249"/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1"/>
    </row>
    <row r="56" spans="1:14" s="30" customFormat="1">
      <c r="A56" s="49"/>
      <c r="B56" s="36"/>
      <c r="C56" s="36"/>
      <c r="D56" s="37"/>
      <c r="E56" s="37"/>
      <c r="F56" s="36"/>
      <c r="G56" s="36"/>
      <c r="H56" s="36"/>
      <c r="I56" s="36"/>
      <c r="J56" s="36"/>
      <c r="K56" s="36"/>
      <c r="L56" s="36"/>
      <c r="M56" s="36"/>
      <c r="N56" s="120"/>
    </row>
    <row r="57" spans="1:14" s="30" customFormat="1">
      <c r="A57" s="210" t="s">
        <v>102</v>
      </c>
      <c r="B57" s="211"/>
      <c r="C57" s="211"/>
      <c r="D57" s="37"/>
      <c r="E57" s="37"/>
      <c r="F57" s="36"/>
      <c r="G57" s="36"/>
      <c r="H57" s="36"/>
      <c r="I57" s="36"/>
      <c r="J57" s="36"/>
      <c r="K57" s="36"/>
      <c r="L57" s="36"/>
      <c r="M57" s="36"/>
      <c r="N57" s="120"/>
    </row>
    <row r="58" spans="1:14" s="30" customFormat="1">
      <c r="A58" s="212"/>
      <c r="B58" s="213"/>
      <c r="C58" s="213"/>
      <c r="D58" s="37"/>
      <c r="E58" s="37"/>
      <c r="F58" s="36"/>
      <c r="G58" s="36"/>
      <c r="H58" s="36"/>
      <c r="I58" s="36"/>
      <c r="J58" s="36"/>
      <c r="K58" s="36"/>
      <c r="L58" s="36"/>
      <c r="M58" s="36"/>
      <c r="N58" s="120"/>
    </row>
    <row r="59" spans="1:14" s="30" customFormat="1">
      <c r="A59" s="212"/>
      <c r="B59" s="213"/>
      <c r="C59" s="213"/>
      <c r="D59" s="37"/>
      <c r="E59" s="37"/>
      <c r="F59" s="36"/>
      <c r="G59" s="36"/>
      <c r="H59" s="36"/>
      <c r="I59" s="36"/>
      <c r="J59" s="36"/>
      <c r="K59" s="36"/>
      <c r="L59" s="36"/>
      <c r="M59" s="36"/>
      <c r="N59" s="120"/>
    </row>
    <row r="60" spans="1:14" s="30" customFormat="1">
      <c r="A60" s="214"/>
      <c r="B60" s="211"/>
      <c r="C60" s="211"/>
      <c r="D60" s="37"/>
      <c r="E60" s="37"/>
      <c r="F60" s="36"/>
      <c r="G60" s="36"/>
      <c r="H60" s="36"/>
      <c r="I60" s="36"/>
      <c r="J60" s="36"/>
      <c r="K60" s="36"/>
      <c r="L60" s="36"/>
      <c r="M60" s="36"/>
      <c r="N60" s="120"/>
    </row>
    <row r="61" spans="1:14" s="30" customFormat="1">
      <c r="A61" s="215" t="s">
        <v>103</v>
      </c>
      <c r="B61" s="216"/>
      <c r="C61" s="217"/>
      <c r="D61" s="37"/>
      <c r="E61" s="37"/>
      <c r="F61" s="36"/>
      <c r="G61" s="36"/>
      <c r="H61" s="36"/>
      <c r="I61" s="36"/>
      <c r="J61" s="36"/>
      <c r="K61" s="36"/>
      <c r="L61" s="36"/>
      <c r="M61" s="36"/>
      <c r="N61" s="120"/>
    </row>
    <row r="62" spans="1:14" s="30" customFormat="1">
      <c r="A62" s="218"/>
      <c r="B62" s="219"/>
      <c r="C62" s="219"/>
      <c r="D62" s="37"/>
      <c r="E62" s="37"/>
      <c r="F62" s="36"/>
      <c r="G62" s="36"/>
      <c r="H62" s="36"/>
      <c r="I62" s="36"/>
      <c r="J62" s="36"/>
      <c r="K62" s="36"/>
      <c r="L62" s="36"/>
      <c r="M62" s="36"/>
      <c r="N62" s="120"/>
    </row>
    <row r="63" spans="1:14" s="30" customFormat="1">
      <c r="A63" s="220" t="s">
        <v>104</v>
      </c>
      <c r="B63" s="221"/>
      <c r="C63" s="219" t="s">
        <v>105</v>
      </c>
      <c r="D63" s="37"/>
      <c r="E63" s="37"/>
      <c r="F63" s="36"/>
      <c r="G63" s="36"/>
      <c r="H63" s="36"/>
      <c r="I63" s="36"/>
      <c r="J63" s="36"/>
      <c r="K63" s="36"/>
      <c r="L63" s="36"/>
      <c r="M63" s="36"/>
      <c r="N63" s="120"/>
    </row>
    <row r="64" spans="1:14" s="30" customFormat="1">
      <c r="A64" s="222"/>
      <c r="B64" s="211"/>
      <c r="C64" s="212"/>
      <c r="D64" s="223"/>
      <c r="E64" s="223"/>
      <c r="F64" s="36"/>
      <c r="G64" s="36"/>
      <c r="H64" s="36"/>
      <c r="I64" s="36"/>
      <c r="J64" s="36"/>
      <c r="K64" s="36"/>
      <c r="L64" s="36"/>
      <c r="M64" s="36"/>
      <c r="N64" s="120"/>
    </row>
    <row r="65" spans="1:14" s="30" customFormat="1">
      <c r="A65" s="210" t="s">
        <v>106</v>
      </c>
      <c r="B65" s="36"/>
      <c r="C65" s="36"/>
      <c r="D65" s="37"/>
      <c r="E65" s="37"/>
      <c r="F65" s="36"/>
      <c r="G65" s="36"/>
      <c r="H65" s="36"/>
      <c r="I65" s="36"/>
      <c r="J65" s="36"/>
      <c r="K65" s="36"/>
      <c r="L65" s="36"/>
      <c r="M65" s="36"/>
      <c r="N65" s="120"/>
    </row>
    <row r="66" spans="1:14" s="30" customFormat="1">
      <c r="A66" s="48" t="s">
        <v>107</v>
      </c>
      <c r="B66" s="33"/>
      <c r="C66" s="33"/>
      <c r="D66" s="34"/>
      <c r="E66" s="34"/>
      <c r="F66" s="33"/>
      <c r="G66" s="33"/>
      <c r="H66" s="33"/>
      <c r="I66" s="33"/>
      <c r="J66" s="33"/>
      <c r="K66" s="33"/>
      <c r="L66" s="33"/>
      <c r="M66" s="35" t="s">
        <v>108</v>
      </c>
    </row>
    <row r="67" spans="1:14" s="30" customFormat="1">
      <c r="A67" s="49"/>
      <c r="B67" s="36"/>
      <c r="C67" s="36"/>
      <c r="D67" s="37"/>
      <c r="E67" s="37"/>
      <c r="F67" s="36"/>
      <c r="G67" s="36"/>
      <c r="H67" s="36"/>
      <c r="I67" s="36"/>
      <c r="J67" s="36"/>
      <c r="K67" s="36"/>
      <c r="L67" s="36"/>
      <c r="M67" s="38"/>
    </row>
    <row r="68" spans="1:14" s="30" customFormat="1">
      <c r="A68" s="49"/>
      <c r="B68" s="36"/>
      <c r="C68" s="36"/>
      <c r="D68" s="37"/>
      <c r="E68" s="37"/>
      <c r="F68" s="36"/>
      <c r="G68" s="36"/>
      <c r="H68" s="36"/>
      <c r="I68" s="36"/>
      <c r="J68" s="36"/>
      <c r="K68" s="36"/>
      <c r="L68" s="36"/>
      <c r="M68" s="38"/>
    </row>
    <row r="69" spans="1:14" s="30" customFormat="1">
      <c r="A69" s="50"/>
      <c r="B69" s="39"/>
      <c r="C69" s="39"/>
      <c r="D69" s="40"/>
      <c r="E69" s="40"/>
      <c r="F69" s="39"/>
      <c r="G69" s="39"/>
      <c r="H69" s="39"/>
      <c r="I69" s="39"/>
      <c r="J69" s="39"/>
      <c r="K69" s="39"/>
      <c r="L69" s="39"/>
      <c r="M69" s="41"/>
    </row>
    <row r="70" spans="1:14" s="30" customFormat="1" ht="13.5" thickBot="1">
      <c r="A70" s="124"/>
      <c r="B70" s="125"/>
      <c r="C70" s="125"/>
      <c r="D70" s="126"/>
      <c r="E70" s="126"/>
      <c r="F70" s="125"/>
      <c r="G70" s="125"/>
      <c r="H70" s="125"/>
      <c r="I70" s="125"/>
      <c r="J70" s="125"/>
      <c r="K70" s="125"/>
      <c r="L70" s="125"/>
      <c r="M70" s="127"/>
    </row>
    <row r="71" spans="1:14" ht="13.5" hidden="1" thickBot="1"/>
    <row r="72" spans="1:14" ht="13.5" hidden="1" thickBot="1">
      <c r="A72" s="3" t="s">
        <v>0</v>
      </c>
    </row>
    <row r="73" spans="1:14" ht="13.5" hidden="1" thickBot="1">
      <c r="A73" s="3" t="s">
        <v>10</v>
      </c>
    </row>
    <row r="74" spans="1:14" ht="13.5" hidden="1" thickBot="1">
      <c r="A74" s="3" t="s">
        <v>11</v>
      </c>
    </row>
    <row r="75" spans="1:14" ht="13.5" hidden="1" thickBot="1">
      <c r="A75" s="51" t="s">
        <v>14</v>
      </c>
    </row>
    <row r="76" spans="1:14" ht="13.5" hidden="1" thickBot="1">
      <c r="A76" s="3" t="s">
        <v>5</v>
      </c>
    </row>
    <row r="77" spans="1:14" ht="13.5" hidden="1" thickBot="1">
      <c r="A77" s="3" t="s">
        <v>4</v>
      </c>
    </row>
    <row r="78" spans="1:14" ht="13.5" hidden="1" thickBot="1">
      <c r="A78" s="3" t="s">
        <v>3</v>
      </c>
    </row>
    <row r="79" spans="1:14" ht="13.5" hidden="1" thickBot="1">
      <c r="A79" s="3" t="s">
        <v>6</v>
      </c>
    </row>
    <row r="80" spans="1:14" ht="13.5" hidden="1" thickBot="1">
      <c r="A80" s="3" t="s">
        <v>7</v>
      </c>
    </row>
    <row r="81" spans="1:11" ht="13.5" hidden="1" thickBot="1">
      <c r="A81" s="3" t="s">
        <v>8</v>
      </c>
    </row>
    <row r="82" spans="1:11" ht="13.5" hidden="1" thickBot="1">
      <c r="A82" s="3" t="s">
        <v>9</v>
      </c>
    </row>
    <row r="83" spans="1:11" ht="13.5" hidden="1" thickBot="1">
      <c r="A83" s="3" t="s">
        <v>15</v>
      </c>
    </row>
    <row r="84" spans="1:11" ht="12.75" customHeight="1">
      <c r="A84" s="252" t="s">
        <v>101</v>
      </c>
      <c r="B84" s="253"/>
      <c r="C84" s="253"/>
      <c r="D84" s="253"/>
      <c r="E84" s="253"/>
      <c r="F84" s="137"/>
      <c r="G84" s="137"/>
      <c r="H84" s="137"/>
      <c r="I84" s="137"/>
      <c r="J84" s="137"/>
      <c r="K84" s="138"/>
    </row>
    <row r="85" spans="1:11" ht="9.75" customHeight="1">
      <c r="A85" s="254"/>
      <c r="B85" s="255"/>
      <c r="C85" s="255"/>
      <c r="D85" s="255"/>
      <c r="E85" s="255"/>
      <c r="F85" s="140"/>
      <c r="G85" s="140"/>
      <c r="H85" s="140"/>
      <c r="I85" s="140"/>
      <c r="J85" s="140"/>
      <c r="K85" s="141"/>
    </row>
    <row r="86" spans="1:11" ht="12.75" customHeight="1">
      <c r="A86" s="139"/>
      <c r="B86" s="207" t="s">
        <v>96</v>
      </c>
      <c r="C86" s="208"/>
      <c r="D86" s="207" t="s">
        <v>97</v>
      </c>
      <c r="E86" s="208"/>
      <c r="F86" s="207" t="s">
        <v>99</v>
      </c>
      <c r="G86" s="208"/>
      <c r="H86" s="207" t="s">
        <v>98</v>
      </c>
      <c r="I86" s="140"/>
      <c r="J86" s="207" t="s">
        <v>100</v>
      </c>
      <c r="K86" s="141"/>
    </row>
    <row r="87" spans="1:11" ht="12.75" customHeight="1">
      <c r="A87" s="139"/>
      <c r="B87" s="203" t="s">
        <v>79</v>
      </c>
      <c r="C87" s="209"/>
      <c r="D87" s="203" t="s">
        <v>84</v>
      </c>
      <c r="E87" s="208"/>
      <c r="F87" s="203" t="s">
        <v>85</v>
      </c>
      <c r="G87" s="208"/>
      <c r="H87" s="203" t="s">
        <v>86</v>
      </c>
      <c r="I87" s="140"/>
      <c r="J87" s="203"/>
      <c r="K87" s="141"/>
    </row>
    <row r="88" spans="1:11" ht="12.75" customHeight="1">
      <c r="A88" s="139"/>
      <c r="B88" s="151" t="s">
        <v>95</v>
      </c>
      <c r="C88" s="140"/>
      <c r="D88" s="151" t="s">
        <v>95</v>
      </c>
      <c r="E88" s="140"/>
      <c r="F88" s="151" t="s">
        <v>95</v>
      </c>
      <c r="G88" s="140"/>
      <c r="H88" s="151" t="s">
        <v>95</v>
      </c>
      <c r="I88" s="140"/>
      <c r="J88" s="151" t="s">
        <v>95</v>
      </c>
      <c r="K88" s="141"/>
    </row>
    <row r="89" spans="1:11" ht="12.75" customHeight="1">
      <c r="A89" s="121"/>
      <c r="B89" s="152" t="s">
        <v>94</v>
      </c>
      <c r="C89" s="93"/>
      <c r="D89" s="152" t="s">
        <v>109</v>
      </c>
      <c r="E89" s="1"/>
      <c r="F89" s="152" t="s">
        <v>109</v>
      </c>
      <c r="G89" s="1"/>
      <c r="H89" s="152" t="s">
        <v>109</v>
      </c>
      <c r="I89" s="1"/>
      <c r="J89" s="152" t="s">
        <v>110</v>
      </c>
      <c r="K89" s="94"/>
    </row>
    <row r="90" spans="1:11" ht="12.75" customHeight="1">
      <c r="A90" s="76"/>
      <c r="B90" s="77"/>
      <c r="C90" s="77"/>
      <c r="D90" s="1"/>
      <c r="E90" s="1"/>
      <c r="F90" s="1"/>
      <c r="G90" s="1"/>
      <c r="H90" s="1"/>
      <c r="I90" s="1"/>
      <c r="J90" s="1"/>
      <c r="K90" s="94"/>
    </row>
    <row r="91" spans="1:11" ht="17.25" customHeight="1">
      <c r="A91" s="206" t="s">
        <v>93</v>
      </c>
      <c r="B91" s="128"/>
      <c r="C91" s="128"/>
      <c r="D91" s="25"/>
      <c r="E91" s="21"/>
      <c r="F91" s="25"/>
      <c r="G91" s="21"/>
      <c r="H91" s="25"/>
      <c r="I91" s="21"/>
      <c r="J91" s="25"/>
      <c r="K91" s="95"/>
    </row>
    <row r="92" spans="1:11" ht="15">
      <c r="A92" s="204" t="s">
        <v>91</v>
      </c>
      <c r="B92" s="159" t="s">
        <v>56</v>
      </c>
      <c r="C92" s="129">
        <f>IF(exemple_f!B$89="porc",51%,IF(exemple_f!B$89="boeuf",57%,IF(exemple_f!B$89="veau",67%,IF(exemple_f!B$89="agneau",60%,IF(exemple_f!B$89="volaille",40%,0%)))))</f>
        <v>0.67</v>
      </c>
      <c r="D92" s="159" t="s">
        <v>56</v>
      </c>
      <c r="E92" s="129">
        <f>IF(exemple_f!D$89="porc",51%,IF(exemple_f!D$89="boeuf",57%,IF(exemple_f!D$89="veau",67%,IF(exemple_f!D$89="agneau",60%,IF(exemple_f!D$89="volaille",40%,0%)))))</f>
        <v>0.51</v>
      </c>
      <c r="F92" s="159" t="s">
        <v>56</v>
      </c>
      <c r="G92" s="129">
        <f>IF(exemple_f!F$89="porc",51%,IF(exemple_f!F$89="boeuf",57%,IF(exemple_f!F$89="veau",67%,IF(exemple_f!F$89="agneau",60%,IF(exemple_f!F$89="volaille",40%,0%)))))</f>
        <v>0.51</v>
      </c>
      <c r="H92" s="159" t="s">
        <v>56</v>
      </c>
      <c r="I92" s="129">
        <f>IF(exemple_f!H$89="porc",51%,IF(exemple_f!H$89="boeuf",57%,IF(exemple_f!H$89="veau",67%,IF(exemple_f!H$89="agneau",60%,IF(exemple_f!H$89="volaille",40%,0%)))))</f>
        <v>0.51</v>
      </c>
      <c r="J92" s="159" t="s">
        <v>56</v>
      </c>
      <c r="K92" s="130">
        <f>IF(exemple_f!J$89="porc",51%,IF(exemple_f!J$89="boeuf",57%,IF(exemple_f!J$89="veau",67%,IF(exemple_f!J$89="agneau",60%,IF(exemple_f!J$89="volaille",40%,0%)))))</f>
        <v>0.4</v>
      </c>
    </row>
    <row r="93" spans="1:11" ht="15">
      <c r="A93" s="204" t="s">
        <v>90</v>
      </c>
      <c r="B93" s="159" t="s">
        <v>56</v>
      </c>
      <c r="C93" s="129">
        <f>IF(exemple_f!B$89="porc",12%,IF(exemple_f!B$89="boeuf",6%,IF(exemple_f!B$89="veau",6%,IF(exemple_f!B$89="agneau",8%,0%))))</f>
        <v>0.06</v>
      </c>
      <c r="D93" s="159" t="s">
        <v>83</v>
      </c>
      <c r="E93" s="129">
        <f>IF(exemple_f!D$89="porc",12%,IF(exemple_f!D$89="boeuf",6%,IF(exemple_f!D$89="veau",6%,IF(exemple_f!D$89="agneau",8%,0%))))</f>
        <v>0.12</v>
      </c>
      <c r="F93" s="159" t="s">
        <v>83</v>
      </c>
      <c r="G93" s="129">
        <f>IF(exemple_f!F$89="porc",12%,IF(exemple_f!F$89="boeuf",6%,IF(exemple_f!F$89="veau",6%,IF(exemple_f!F$89="agneau",8%,0%))))</f>
        <v>0.12</v>
      </c>
      <c r="H93" s="159" t="s">
        <v>83</v>
      </c>
      <c r="I93" s="129">
        <f>IF(exemple_f!H$89="porc",12%,IF(exemple_f!H$89="boeuf",6%,IF(exemple_f!H$89="veau",6%,IF(exemple_f!H$89="agneau",8%,0%))))</f>
        <v>0.12</v>
      </c>
      <c r="J93" s="159" t="s">
        <v>83</v>
      </c>
      <c r="K93" s="130">
        <f>IF(exemple_f!J$89="porc",12%,IF(exemple_f!J$89="boeuf",6%,IF(exemple_f!J$89="veau",6%,IF(exemple_f!J$89="agneau",8%,0%))))</f>
        <v>0</v>
      </c>
    </row>
    <row r="94" spans="1:11" ht="15">
      <c r="A94" s="204" t="s">
        <v>89</v>
      </c>
      <c r="B94" s="159" t="s">
        <v>56</v>
      </c>
      <c r="C94" s="129">
        <f>IF(exemple_f!B$89="porc",15%,IF(exemple_f!B$89="boeuf",16%,IF(exemple_f!B$89="veau",13%,IF(exemple_f!B$89="agneau",14%,0%))))</f>
        <v>0.13</v>
      </c>
      <c r="D94" s="159" t="s">
        <v>83</v>
      </c>
      <c r="E94" s="129">
        <f>IF(exemple_f!D$89="porc",15%,IF(exemple_f!D$89="boeuf",16%,IF(exemple_f!D$89="veau",13%,IF(exemple_f!D$89="agneau",14%,0%))))</f>
        <v>0.15</v>
      </c>
      <c r="F94" s="159" t="s">
        <v>83</v>
      </c>
      <c r="G94" s="129">
        <f>IF(exemple_f!F$89="porc",15%,IF(exemple_f!F$89="boeuf",16%,IF(exemple_f!F$89="veau",13%,IF(exemple_f!F$89="agneau",14%,0%))))</f>
        <v>0.15</v>
      </c>
      <c r="H94" s="159" t="s">
        <v>83</v>
      </c>
      <c r="I94" s="129">
        <f>IF(exemple_f!H$89="porc",15%,IF(exemple_f!H$89="boeuf",16%,IF(exemple_f!H$89="veau",13%,IF(exemple_f!H$89="agneau",14%,0%))))</f>
        <v>0.15</v>
      </c>
      <c r="J94" s="159" t="s">
        <v>83</v>
      </c>
      <c r="K94" s="130">
        <f>IF(exemple_f!J$89="porc",15%,IF(exemple_f!J$89="boeuf",16%,IF(exemple_f!J$89="veau",13%,IF(exemple_f!J$89="agneau",14%,0%))))</f>
        <v>0</v>
      </c>
    </row>
    <row r="95" spans="1:11" ht="15">
      <c r="A95" s="204" t="s">
        <v>88</v>
      </c>
      <c r="B95" s="159" t="s">
        <v>56</v>
      </c>
      <c r="C95" s="129">
        <f>IF(exemple_f!B$89="porc",13%,IF(exemple_f!B$89="boeuf",8%,IF(exemple_f!B$89="veau",5%,IF(exemple_f!B$89="agneau",7%,0%))))</f>
        <v>0.05</v>
      </c>
      <c r="D95" s="159" t="s">
        <v>56</v>
      </c>
      <c r="E95" s="129">
        <f>IF(exemple_f!D$89="porc",13%,IF(exemple_f!D$89="boeuf",8%,IF(exemple_f!D$89="veau",5%,IF(exemple_f!D$89="agneau",7%,0%))))</f>
        <v>0.13</v>
      </c>
      <c r="F95" s="159" t="s">
        <v>56</v>
      </c>
      <c r="G95" s="129">
        <f>IF(exemple_f!F$89="porc",13%,IF(exemple_f!F$89="boeuf",8%,IF(exemple_f!F$89="veau",5%,IF(exemple_f!F$89="agneau",7%,0%))))</f>
        <v>0.13</v>
      </c>
      <c r="H95" s="159" t="s">
        <v>56</v>
      </c>
      <c r="I95" s="129">
        <f>IF(exemple_f!H$89="porc",13%,IF(exemple_f!H$89="boeuf",8%,IF(exemple_f!H$89="veau",5%,IF(exemple_f!H$89="agneau",7%,0%))))</f>
        <v>0.13</v>
      </c>
      <c r="J95" s="159" t="s">
        <v>56</v>
      </c>
      <c r="K95" s="130">
        <f>IF(exemple_f!J$89="porc",13%,IF(exemple_f!J$89="boeuf",8%,IF(exemple_f!J$89="veau",5%,IF(exemple_f!J$89="agneau",7%,0%))))</f>
        <v>0</v>
      </c>
    </row>
    <row r="96" spans="1:11" ht="15">
      <c r="A96" s="204" t="s">
        <v>87</v>
      </c>
      <c r="B96" s="159" t="s">
        <v>56</v>
      </c>
      <c r="C96" s="129">
        <f>IF(exemple_f!B$89="porc",9%,IF(exemple_f!B$89="boeuf",13%,IF(exemple_f!B$89="veau",9%,IF(exemple_f!B$89="agneau",11%,0%))))</f>
        <v>0.09</v>
      </c>
      <c r="D96" s="159" t="s">
        <v>56</v>
      </c>
      <c r="E96" s="129">
        <f>IF(exemple_f!D$89="porc",9%,IF(exemple_f!D$89="boeuf",13%,IF(exemple_f!D$89="veau",9%,IF(exemple_f!D$89="agneau",11%,0%))))</f>
        <v>0.09</v>
      </c>
      <c r="F96" s="159" t="s">
        <v>56</v>
      </c>
      <c r="G96" s="129">
        <f>IF(exemple_f!F$89="porc",9%,IF(exemple_f!F$89="boeuf",13%,IF(exemple_f!F$89="veau",9%,IF(exemple_f!F$89="agneau",11%,0%))))</f>
        <v>0.09</v>
      </c>
      <c r="H96" s="159" t="s">
        <v>56</v>
      </c>
      <c r="I96" s="129">
        <f>IF(exemple_f!H$89="porc",9%,IF(exemple_f!H$89="boeuf",13%,IF(exemple_f!H$89="veau",9%,IF(exemple_f!H$89="agneau",11%,0%))))</f>
        <v>0.09</v>
      </c>
      <c r="J96" s="159" t="s">
        <v>56</v>
      </c>
      <c r="K96" s="130">
        <f>IF(exemple_f!J$89="porc",9%,IF(exemple_f!J$89="boeuf",13%,IF(exemple_f!J$89="veau",9%,IF(exemple_f!J$89="agneau",11%,0%))))</f>
        <v>0</v>
      </c>
    </row>
    <row r="97" spans="1:11" ht="15">
      <c r="A97" s="205" t="s">
        <v>92</v>
      </c>
      <c r="B97" s="89"/>
      <c r="C97" s="92">
        <f>SUMIF(B92:B96,"à l'intérieur",C92:C96)</f>
        <v>1</v>
      </c>
      <c r="D97" s="91"/>
      <c r="E97" s="92">
        <f>SUMIF(D92:D96,"à l'intérieur",E92:E96)</f>
        <v>0.73</v>
      </c>
      <c r="F97" s="91"/>
      <c r="G97" s="92">
        <f>SUMIF(F92:F96,"à l'intérieur",G92:G96)</f>
        <v>0.73</v>
      </c>
      <c r="H97" s="91"/>
      <c r="I97" s="92">
        <f>SUMIF(H92:H96,"à l'intérieur",I92:I96)</f>
        <v>0.73</v>
      </c>
      <c r="J97" s="91"/>
      <c r="K97" s="96">
        <f>SUMIF(J92:J96,"à l'intérieur",K92:K96)</f>
        <v>0.4</v>
      </c>
    </row>
    <row r="98" spans="1:11" ht="13.5" thickBot="1">
      <c r="A98" s="78"/>
      <c r="B98" s="79"/>
      <c r="C98" s="79"/>
      <c r="D98" s="97"/>
      <c r="E98" s="97"/>
      <c r="F98" s="97"/>
      <c r="G98" s="97"/>
      <c r="H98" s="97"/>
      <c r="I98" s="97"/>
      <c r="J98" s="97"/>
      <c r="K98" s="98"/>
    </row>
  </sheetData>
  <sheetProtection formatCells="0" formatColumns="0" formatRows="0" insertColumns="0" insertRows="0" insertHyperlinks="0" deleteColumns="0" deleteRows="0" sort="0" autoFilter="0" pivotTables="0"/>
  <dataConsolidate function="count">
    <dataRefs count="1">
      <dataRef ref="U7" sheet="Rezeptur_Wertschöpfung_f" r:id="rId1"/>
    </dataRefs>
  </dataConsolidate>
  <mergeCells count="28">
    <mergeCell ref="B3:I3"/>
    <mergeCell ref="B5:I5"/>
    <mergeCell ref="D7:E7"/>
    <mergeCell ref="H7:K7"/>
    <mergeCell ref="A8:E9"/>
    <mergeCell ref="H8:M9"/>
    <mergeCell ref="K25:L25"/>
    <mergeCell ref="I12:J12"/>
    <mergeCell ref="K12:L13"/>
    <mergeCell ref="K14:L14"/>
    <mergeCell ref="K15:L15"/>
    <mergeCell ref="K19:L19"/>
    <mergeCell ref="K20:L20"/>
    <mergeCell ref="K21:L21"/>
    <mergeCell ref="K22:L22"/>
    <mergeCell ref="K23:L23"/>
    <mergeCell ref="K24:L24"/>
    <mergeCell ref="A45:E45"/>
    <mergeCell ref="C46:D46"/>
    <mergeCell ref="A55:M55"/>
    <mergeCell ref="A84:E85"/>
    <mergeCell ref="K27:L27"/>
    <mergeCell ref="C34:D34"/>
    <mergeCell ref="C35:D35"/>
    <mergeCell ref="C36:D36"/>
    <mergeCell ref="C37:D37"/>
    <mergeCell ref="G42:H42"/>
    <mergeCell ref="I42:J42"/>
  </mergeCells>
  <conditionalFormatting sqref="F31">
    <cfRule type="cellIs" dxfId="17" priority="15" operator="lessThan">
      <formula>0.8</formula>
    </cfRule>
    <cfRule type="cellIs" dxfId="16" priority="16" operator="greaterThan">
      <formula>0.8</formula>
    </cfRule>
    <cfRule type="top10" dxfId="15" priority="17" percent="1" rank="66"/>
  </conditionalFormatting>
  <conditionalFormatting sqref="F50:F51">
    <cfRule type="expression" dxfId="14" priority="18">
      <formula>CELL(“Schutz”,#REF!)=0</formula>
    </cfRule>
  </conditionalFormatting>
  <conditionalFormatting sqref="F49">
    <cfRule type="expression" dxfId="13" priority="19">
      <formula>CELL(“Schutz”,#REF!)=0</formula>
    </cfRule>
  </conditionalFormatting>
  <conditionalFormatting sqref="D6">
    <cfRule type="expression" dxfId="12" priority="14" stopIfTrue="1">
      <formula>CELL(“Schutz”,D6)=0</formula>
    </cfRule>
  </conditionalFormatting>
  <conditionalFormatting sqref="F48">
    <cfRule type="expression" dxfId="11" priority="20">
      <formula>CELL(“Schutz”,#REF!)=0</formula>
    </cfRule>
  </conditionalFormatting>
  <conditionalFormatting sqref="H52">
    <cfRule type="cellIs" dxfId="10" priority="9" operator="greaterThan">
      <formula>2/3</formula>
    </cfRule>
    <cfRule type="cellIs" dxfId="9" priority="10" operator="greaterThan">
      <formula>44257</formula>
    </cfRule>
    <cfRule type="cellIs" dxfId="8" priority="11" operator="lessThan">
      <formula>44257</formula>
    </cfRule>
  </conditionalFormatting>
  <conditionalFormatting sqref="A5">
    <cfRule type="expression" dxfId="7" priority="8">
      <formula>CELL(“Schutz”,XER1048510)=0</formula>
    </cfRule>
  </conditionalFormatting>
  <conditionalFormatting sqref="A5">
    <cfRule type="expression" dxfId="6" priority="7">
      <formula>CELL(“Schutz”,XER1048483)=0</formula>
    </cfRule>
  </conditionalFormatting>
  <conditionalFormatting sqref="A38">
    <cfRule type="expression" dxfId="5" priority="5">
      <formula>CELL(“Schutz”,XER1048516)=0</formula>
    </cfRule>
  </conditionalFormatting>
  <conditionalFormatting sqref="A38">
    <cfRule type="expression" dxfId="4" priority="6">
      <formula>CELL(“Schutz”,XER1048543)=0</formula>
    </cfRule>
  </conditionalFormatting>
  <conditionalFormatting sqref="A45">
    <cfRule type="expression" dxfId="3" priority="4" stopIfTrue="1">
      <formula>CELL(“Schutz”,A45)=0</formula>
    </cfRule>
  </conditionalFormatting>
  <conditionalFormatting sqref="A46:A47">
    <cfRule type="expression" dxfId="2" priority="3" stopIfTrue="1">
      <formula>CELL(“Schutz”,A46)=0</formula>
    </cfRule>
  </conditionalFormatting>
  <conditionalFormatting sqref="A51">
    <cfRule type="expression" dxfId="1" priority="2" stopIfTrue="1">
      <formula>CELL(“Schutz”,A51)=0</formula>
    </cfRule>
  </conditionalFormatting>
  <conditionalFormatting sqref="B46">
    <cfRule type="expression" dxfId="0" priority="1">
      <formula>CELL(“Schutz”,G44)=0</formula>
    </cfRule>
  </conditionalFormatting>
  <dataValidations count="2">
    <dataValidation type="list" allowBlank="1" showInputMessage="1" showErrorMessage="1" sqref="B46 B92:B96 D92:D96 H92:H96 F92:F96 J92:J96" xr:uid="{5D4737E8-0ED9-4C9F-98F6-C7F903A43861}">
      <formula1>"à l'intérieur, à l'extérieur"</formula1>
    </dataValidation>
    <dataValidation type="list" allowBlank="1" showInputMessage="1" showErrorMessage="1" sqref="B89 D89 F89 H89 J89" xr:uid="{3AE374A7-6F1F-4A16-939C-A01C9A8690E8}">
      <formula1>"boeuf, veau, agneau, porc, volaille"</formula1>
    </dataValidation>
  </dataValidations>
  <pageMargins left="0.27559055118110237" right="0.27559055118110237" top="0.31496062992125984" bottom="0.19685039370078741" header="0.31496062992125984" footer="0.15748031496062992"/>
  <pageSetup paperSize="9" scale="73" fitToHeight="0" orientation="landscape" r:id="rId2"/>
  <headerFooter>
    <oddFooter>&amp;L&amp;"Calibri,Standard"&amp;8&amp;K000000Verein Schweizer Regionalprodukte&amp;C&amp;"Calibri,Standard"&amp;8&amp;K000000Rezeptur- und Wertschöpfungsprüfung&amp;R&amp;"Calibri,Standard"&amp;8&amp;K000000Version 2.5, letzte Änderung: 27.7.2021</oddFooter>
  </headerFooter>
  <rowBreaks count="1" manualBreakCount="1">
    <brk id="39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500094742ECB4E97BEE4E2D2961A73" ma:contentTypeVersion="11" ma:contentTypeDescription="Ein neues Dokument erstellen." ma:contentTypeScope="" ma:versionID="6fcd27672c69f70ac83594e3a88323b0">
  <xsd:schema xmlns:xsd="http://www.w3.org/2001/XMLSchema" xmlns:xs="http://www.w3.org/2001/XMLSchema" xmlns:p="http://schemas.microsoft.com/office/2006/metadata/properties" xmlns:ns2="8d4afb68-0927-4dcf-9347-63bc0cc432ae" xmlns:ns3="382ba1be-9916-4f35-a87a-5db32af3cea5" targetNamespace="http://schemas.microsoft.com/office/2006/metadata/properties" ma:root="true" ma:fieldsID="562c2b794942ca9a3771d27181b81587" ns2:_="" ns3:_="">
    <xsd:import namespace="8d4afb68-0927-4dcf-9347-63bc0cc432ae"/>
    <xsd:import namespace="382ba1be-9916-4f35-a87a-5db32af3ce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afb68-0927-4dcf-9347-63bc0cc432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2ba1be-9916-4f35-a87a-5db32af3ce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O W H 7 U v S x 0 3 K l A A A A 9 Q A A A B I A H A B D b 2 5 m a W c v U G F j a 2 F n Z S 5 4 b W w g o h g A K K A U A A A A A A A A A A A A A A A A A A A A A A A A A A A A h Y + x D o I w G I R f h X S n L d V B y U 8 Z W B w k M T E x r k 2 p 0 A D F 0 G J 5 N w c f y V c Q o 6 i b 4 3 1 3 l 9 z d r z d I x 7 Y J L q q 3 u j M J i j B F g T K y K 7 Q p E z S 4 U 7 h C K Y e d k L U o V T C F j Y 1 H q x N U O X e O C f H e Y 7 / A X V 8 S R m l E j v l 2 L y v V i l A b 6 4 S R C n 1 a x f 8 W 4 n B 4 j e E M r 5 e Y M Y Y p k J l B r s 3 X Z 9 P c p / s D I R s a N / S K F y r M N k B m C e R 9 g T 8 A U E s D B B Q A A g A I A D l h +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5 Y f t S K I p H u A 4 A A A A R A A A A E w A c A E Z v c m 1 1 b G F z L 1 N l Y 3 R p b 2 4 x L m 0 g o h g A K K A U A A A A A A A A A A A A A A A A A A A A A A A A A A A A K 0 5 N L s n M z 1 M I h t C G 1 g B Q S w E C L Q A U A A I A C A A 5 Y f t S 9 L H T c q U A A A D 1 A A A A E g A A A A A A A A A A A A A A A A A A A A A A Q 2 9 u Z m l n L 1 B h Y 2 t h Z 2 U u e G 1 s U E s B A i 0 A F A A C A A g A O W H 7 U g / K 6 a u k A A A A 6 Q A A A B M A A A A A A A A A A A A A A A A A 8 Q A A A F t D b 2 5 0 Z W 5 0 X 1 R 5 c G V z X S 5 4 b W x Q S w E C L Q A U A A I A C A A 5 Y f t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a t e f 6 V p d C k O Z V h y L l V a l t w A A A A A C A A A A A A A Q Z g A A A A E A A C A A A A D j r 5 7 o K D t 3 R q z Z K M v I m 3 u L 9 D w F / U k 6 6 y k w T 2 2 a Z b o v d g A A A A A O g A A A A A I A A C A A A A D z G w u 5 B f 5 d E I P d j h B B W v F a t p g N e i u B Y R z y 0 i 1 b F K 0 W j F A A A A D X c Y u f d d g k q r m 1 J E V w o 6 q g r a M 8 S 9 P 2 h Q x 6 0 W J q d s z + F U 7 q k m 3 7 5 A G Y 4 l H W 8 r X V Q L L Z G 0 W C 3 Z 4 z 4 5 1 l x 1 C s r A c n P c w S + 4 2 Z 6 Q l / a 0 0 M j U g j J E A A A A B c d r Z 2 P D l 2 1 q q 5 u n m b + p v Y 5 o k l z s 5 Q 4 b b T s 9 s l j Y D V y G 2 x a X q P d V C 1 Q a L L o X r q E / s Q 0 y S r 3 4 T I o j J Q S x x 6 k z R L < / D a t a M a s h u p > 
</file>

<file path=customXml/itemProps1.xml><?xml version="1.0" encoding="utf-8"?>
<ds:datastoreItem xmlns:ds="http://schemas.openxmlformats.org/officeDocument/2006/customXml" ds:itemID="{66B5E282-EC88-41E3-A777-43850F0F22F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EC6944-5B89-4653-9C9F-CC602F55E9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9B9436-6CA9-4F4D-9757-67755F2E8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4afb68-0927-4dcf-9347-63bc0cc432ae"/>
    <ds:schemaRef ds:uri="382ba1be-9916-4f35-a87a-5db32af3ce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9B412A-AEB2-4F85-8DB4-34EE8FC0F96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feuille_de_calcul_f</vt:lpstr>
      <vt:lpstr>exemple_f</vt:lpstr>
      <vt:lpstr>exemple_f!Druckbereich</vt:lpstr>
      <vt:lpstr>feuille_de_calcul_f!Druckbereich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Sutter</dc:creator>
  <cp:lastModifiedBy>info@schweizerregionalprodukte.ch</cp:lastModifiedBy>
  <cp:revision/>
  <cp:lastPrinted>2021-12-20T09:21:02Z</cp:lastPrinted>
  <dcterms:created xsi:type="dcterms:W3CDTF">2014-10-25T08:05:17Z</dcterms:created>
  <dcterms:modified xsi:type="dcterms:W3CDTF">2021-12-20T09:23:04Z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0x01010011500094742ECB4E97BEE4E2D2961A73</vt:lpwstr>
  </property>
</Properties>
</file>